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lccoc.sharepoint.com/Reports1/!CFY2526/Forms &amp; Instructions/6 Standard/Annual/"/>
    </mc:Choice>
  </mc:AlternateContent>
  <xr:revisionPtr revIDLastSave="8" documentId="13_ncr:1_{C8DCD8A8-5166-4E8B-8F6F-7377E23B2E0A}" xr6:coauthVersionLast="47" xr6:coauthVersionMax="47" xr10:uidLastSave="{7DCC736B-56E2-4C96-9CA7-7B4356C2C542}"/>
  <workbookProtection workbookAlgorithmName="SHA-512" workbookHashValue="04LvObp06rkCZ0eMuI/uYnz3W0h4PebIhqxRc6WOSLzz5L2wI5TsLX7plgrcOeObA+viraxFNkxLWCwYWDvoEA==" workbookSaltValue="quCh6Jo/yalBRxqgEOceVA==" workbookSpinCount="100000" lockStructure="1"/>
  <bookViews>
    <workbookView xWindow="-28920" yWindow="-120" windowWidth="29040" windowHeight="15720" xr2:uid="{00000000-000D-0000-FFFF-FFFF00000000}"/>
  </bookViews>
  <sheets>
    <sheet name="Continuous Case Report" sheetId="1" r:id="rId1"/>
    <sheet name="Form Data LOOKUP" sheetId="2" state="hidden" r:id="rId2"/>
    <sheet name="ReportInfo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3" l="1" a="1"/>
  <c r="B10" i="3" s="1"/>
  <c r="B12" i="3"/>
  <c r="F33" i="3"/>
  <c r="H3" i="3"/>
  <c r="H2" i="3"/>
  <c r="B21" i="3"/>
  <c r="B25" i="3" s="1"/>
  <c r="B10" i="1"/>
  <c r="A2" i="1"/>
  <c r="B20" i="1"/>
  <c r="B15" i="1"/>
  <c r="B14" i="1"/>
  <c r="B13" i="1"/>
  <c r="B12" i="1"/>
  <c r="F5" i="2"/>
  <c r="F4" i="2"/>
  <c r="F3" i="2"/>
  <c r="F2" i="2"/>
  <c r="B11" i="3"/>
  <c r="B5" i="3"/>
  <c r="B22" i="3" l="1"/>
  <c r="B26" i="3"/>
  <c r="B33" i="3"/>
  <c r="B31" i="3"/>
  <c r="B29" i="3"/>
  <c r="B28" i="3"/>
  <c r="B24" i="3"/>
  <c r="B23" i="3"/>
  <c r="B30" i="3"/>
  <c r="B27" i="3"/>
  <c r="B8" i="3"/>
  <c r="E1" i="3"/>
  <c r="I30" i="3"/>
  <c r="I29" i="3"/>
  <c r="I28" i="3"/>
  <c r="I27" i="3"/>
  <c r="I26" i="3"/>
  <c r="I25" i="3"/>
  <c r="I24" i="3"/>
  <c r="I23" i="3"/>
  <c r="I22" i="3"/>
  <c r="I21" i="3"/>
  <c r="H30" i="3"/>
  <c r="H29" i="3"/>
  <c r="H28" i="3"/>
  <c r="H27" i="3"/>
  <c r="H26" i="3"/>
  <c r="H25" i="3"/>
  <c r="H24" i="3"/>
  <c r="H23" i="3"/>
  <c r="H22" i="3"/>
  <c r="H21" i="3"/>
  <c r="G30" i="3"/>
  <c r="G29" i="3"/>
  <c r="G28" i="3"/>
  <c r="G27" i="3"/>
  <c r="G26" i="3"/>
  <c r="G25" i="3"/>
  <c r="G24" i="3"/>
  <c r="G23" i="3"/>
  <c r="G22" i="3"/>
  <c r="G21" i="3"/>
  <c r="F30" i="3"/>
  <c r="F29" i="3"/>
  <c r="F28" i="3"/>
  <c r="F27" i="3"/>
  <c r="F26" i="3"/>
  <c r="F25" i="3"/>
  <c r="F24" i="3"/>
  <c r="F23" i="3"/>
  <c r="F22" i="3"/>
  <c r="F21" i="3"/>
  <c r="E31" i="3"/>
  <c r="E30" i="3"/>
  <c r="E29" i="3"/>
  <c r="E28" i="3"/>
  <c r="E27" i="3"/>
  <c r="E26" i="3"/>
  <c r="E25" i="3"/>
  <c r="E24" i="3"/>
  <c r="E23" i="3"/>
  <c r="E22" i="3"/>
  <c r="E21" i="3"/>
  <c r="D26" i="3"/>
  <c r="D27" i="3"/>
  <c r="D28" i="3"/>
  <c r="D29" i="3"/>
  <c r="D30" i="3"/>
  <c r="D25" i="3"/>
  <c r="D22" i="3"/>
  <c r="D23" i="3"/>
  <c r="D24" i="3"/>
  <c r="D21" i="3"/>
  <c r="A23" i="3" l="1"/>
  <c r="A33" i="3"/>
  <c r="A29" i="3"/>
  <c r="A22" i="3"/>
  <c r="A27" i="3"/>
  <c r="A28" i="3"/>
  <c r="A26" i="3"/>
  <c r="A25" i="3"/>
  <c r="A21" i="3"/>
  <c r="A24" i="3"/>
  <c r="A30" i="3"/>
  <c r="A31" i="3"/>
  <c r="B7" i="3" l="1"/>
  <c r="M14" i="1" l="1"/>
  <c r="H31" i="3" s="1"/>
  <c r="M13" i="1"/>
  <c r="G31" i="3" s="1"/>
  <c r="M15" i="1" l="1"/>
  <c r="I31" i="3" s="1"/>
  <c r="M12" i="1" l="1"/>
  <c r="F31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<sst xmlns="http://schemas.openxmlformats.org/spreadsheetml/2006/main" count="176" uniqueCount="146">
  <si>
    <t>Hillsborough</t>
  </si>
  <si>
    <t>Contact: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</si>
  <si>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</si>
  <si>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</si>
  <si>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</si>
  <si>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</si>
  <si>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</si>
  <si>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</si>
  <si>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</si>
  <si>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</si>
  <si>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</si>
  <si>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</si>
  <si>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</si>
  <si>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</si>
  <si>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</si>
  <si>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</si>
  <si>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</si>
  <si>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</si>
  <si>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</si>
  <si>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</si>
  <si>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</si>
  <si>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</si>
  <si>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</si>
  <si>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</si>
  <si>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</si>
  <si>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</si>
  <si>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</si>
  <si>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</si>
  <si>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</si>
  <si>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</si>
  <si>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</si>
  <si>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</si>
  <si>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</si>
  <si>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</si>
  <si>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</si>
  <si>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</si>
  <si>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</si>
  <si>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</si>
  <si>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</si>
  <si>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</si>
  <si>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</si>
  <si>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</si>
  <si>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</si>
  <si>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</si>
  <si>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</si>
  <si>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</si>
  <si>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</si>
  <si>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</si>
  <si>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</si>
  <si>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</si>
  <si>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</si>
  <si>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</si>
  <si>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</si>
  <si>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</si>
  <si>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</si>
  <si>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</si>
  <si>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</si>
  <si>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</si>
  <si>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</si>
  <si>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</si>
  <si>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</si>
  <si>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</si>
  <si>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</si>
  <si>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</si>
  <si>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TOTALS</t>
  </si>
  <si>
    <t>Traffic
(UTC)</t>
  </si>
  <si>
    <t>Juvenile Dependency
(Cases)</t>
  </si>
  <si>
    <t>Family
(Cases)</t>
  </si>
  <si>
    <t>Circuit Probate
(Cases)</t>
  </si>
  <si>
    <t>County
(Cases)</t>
  </si>
  <si>
    <t>Circuit
(Cases)</t>
  </si>
  <si>
    <t>Juvenile Delinquency
(Juveniles)</t>
  </si>
  <si>
    <t>County
(Defendants)</t>
  </si>
  <si>
    <t>Circuit
(Defendants)</t>
  </si>
  <si>
    <t xml:space="preserve">Version #: </t>
  </si>
  <si>
    <t>Miami-Dade</t>
  </si>
  <si>
    <t>Saint Johns</t>
  </si>
  <si>
    <t>Saint Lucie</t>
  </si>
  <si>
    <t xml:space="preserve">Clerk of Court Annual Report for Continuous Case Workload
</t>
  </si>
  <si>
    <t>NOTE:</t>
  </si>
  <si>
    <t>CRIMINAL</t>
  </si>
  <si>
    <t>CIVIL</t>
  </si>
  <si>
    <t xml:space="preserve">County: </t>
  </si>
  <si>
    <t>E-Mail Address:</t>
  </si>
  <si>
    <t>ReportShortName:</t>
  </si>
  <si>
    <t>CountyName:</t>
  </si>
  <si>
    <t>DataTableNum</t>
  </si>
  <si>
    <t>DataTable</t>
  </si>
  <si>
    <t>StartCol</t>
  </si>
  <si>
    <t>EndCol</t>
  </si>
  <si>
    <t>StartRow</t>
  </si>
  <si>
    <t>EndRow</t>
  </si>
  <si>
    <t>VerificationCode:</t>
  </si>
  <si>
    <t>CA1.18.1.0</t>
  </si>
  <si>
    <t>A</t>
  </si>
  <si>
    <t>SubmissionDate:</t>
  </si>
  <si>
    <t>SubmissionEmail:</t>
  </si>
  <si>
    <t>SubmissionMonth:</t>
  </si>
  <si>
    <t>VersionNumber:</t>
  </si>
  <si>
    <t>ReportMonth:</t>
  </si>
  <si>
    <t>Filename:</t>
  </si>
  <si>
    <t>FolderLocation:</t>
  </si>
  <si>
    <t>NumDataTables:</t>
  </si>
  <si>
    <t>OrganizationID</t>
  </si>
  <si>
    <t>FiscalYearID</t>
  </si>
  <si>
    <t>ReportID</t>
  </si>
  <si>
    <t>Organization</t>
  </si>
  <si>
    <t>ReportSubmissionNum</t>
  </si>
  <si>
    <t>ReportingMonth</t>
  </si>
  <si>
    <t>ReportingQuarter</t>
  </si>
  <si>
    <t>ReportQuarterEndDate</t>
  </si>
  <si>
    <t>ReportQuarterEndMonth</t>
  </si>
  <si>
    <t>October</t>
  </si>
  <si>
    <t>Quarter 1</t>
  </si>
  <si>
    <t>December</t>
  </si>
  <si>
    <t>November</t>
  </si>
  <si>
    <t>Quarter 2</t>
  </si>
  <si>
    <t>March</t>
  </si>
  <si>
    <t>Quarter 3</t>
  </si>
  <si>
    <t>June</t>
  </si>
  <si>
    <t>January</t>
  </si>
  <si>
    <t>Quarter 4</t>
  </si>
  <si>
    <t>September</t>
  </si>
  <si>
    <t>February</t>
  </si>
  <si>
    <t>April</t>
  </si>
  <si>
    <t>May</t>
  </si>
  <si>
    <t>July</t>
  </si>
  <si>
    <t>FINAL</t>
  </si>
  <si>
    <t>August</t>
  </si>
  <si>
    <t>Desoto</t>
  </si>
  <si>
    <t>CourtType</t>
  </si>
  <si>
    <t>CourtDivision</t>
  </si>
  <si>
    <t>1 Year Prior</t>
  </si>
  <si>
    <t>2 Years Prior</t>
  </si>
  <si>
    <t>3 Years Prior</t>
  </si>
  <si>
    <t>4 Years or More Prior</t>
  </si>
  <si>
    <t>DataTyope</t>
  </si>
  <si>
    <t>Workload</t>
  </si>
  <si>
    <t>ALL</t>
  </si>
  <si>
    <t>J</t>
  </si>
  <si>
    <t>First Year of CFY</t>
  </si>
  <si>
    <t>ContinuingCase</t>
  </si>
  <si>
    <t>Notes</t>
  </si>
  <si>
    <t>Comments/Additional Notes</t>
  </si>
  <si>
    <r>
      <t xml:space="preserve">2. This report is due to the CCOC via e-mail </t>
    </r>
    <r>
      <rPr>
        <b/>
        <sz val="11"/>
        <color theme="1"/>
        <rFont val="Franklin Gothic Book"/>
        <family val="2"/>
      </rPr>
      <t>on or before December 1</t>
    </r>
    <r>
      <rPr>
        <sz val="11"/>
        <color theme="1"/>
        <rFont val="Franklin Gothic Book"/>
        <family val="2"/>
      </rPr>
      <t xml:space="preserve">. Submit this workbook in the original Microsoft Excel format as an e-mail attachment to </t>
    </r>
    <r>
      <rPr>
        <b/>
        <sz val="11"/>
        <color rgb="FF0070C0"/>
        <rFont val="Franklin Gothic Book"/>
        <family val="2"/>
      </rPr>
      <t>reports@flccoc.org</t>
    </r>
    <r>
      <rPr>
        <sz val="11"/>
        <color theme="1"/>
        <rFont val="Franklin Gothic Book"/>
        <family val="2"/>
      </rPr>
      <t>.</t>
    </r>
  </si>
  <si>
    <t>CCOC Form Version 1
Created 03/31/2026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</si>
</sst>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 Greek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Franklin Gothic Book"/>
      <family val="2"/>
    </font>
    <font>
      <sz val="11"/>
      <color theme="1"/>
      <name val="Franklin Gothic Book"/>
      <family val="2"/>
    </font>
    <font>
      <b/>
      <sz val="11"/>
      <color indexed="8"/>
      <name val="Franklin Gothic Book"/>
      <family val="2"/>
    </font>
    <font>
      <sz val="11"/>
      <name val="Calibri"/>
      <family val="2"/>
      <scheme val="minor"/>
    </font>
    <font>
      <b/>
      <sz val="11"/>
      <name val="Franklin Gothic Book"/>
      <family val="2"/>
    </font>
    <font>
      <u/>
      <sz val="11"/>
      <color theme="10"/>
      <name val="Franklin Gothic Book"/>
      <family val="2"/>
    </font>
    <font>
      <b/>
      <sz val="11"/>
      <color theme="0"/>
      <name val="Franklin Gothic Book"/>
      <family val="2"/>
    </font>
    <font>
      <b/>
      <sz val="11"/>
      <color theme="1"/>
      <name val="Franklin Gothic Book"/>
      <family val="2"/>
    </font>
    <font>
      <sz val="14"/>
      <name val="Franklin Gothic Demi"/>
      <family val="2"/>
    </font>
    <font>
      <sz val="5"/>
      <name val="Franklin Gothic Book"/>
      <family val="2"/>
    </font>
    <font>
      <sz val="5"/>
      <color theme="1"/>
      <name val="Franklin Gothic Book"/>
      <family val="2"/>
    </font>
    <font>
      <sz val="10"/>
      <color theme="0"/>
      <name val="Franklin Gothic Demi"/>
      <family val="2"/>
    </font>
    <font>
      <sz val="11"/>
      <color theme="1"/>
      <name val="Franklin Gothic Demi"/>
      <family val="2"/>
    </font>
    <font>
      <sz val="11"/>
      <name val="Franklin Gothic Demi"/>
      <family val="2"/>
    </font>
    <font>
      <sz val="10"/>
      <color theme="1"/>
      <name val="Franklin Gothic Demi"/>
      <family val="2"/>
    </font>
    <font>
      <sz val="14"/>
      <color theme="1"/>
      <name val="Franklin Gothic Demi"/>
      <family val="2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b/>
      <sz val="11"/>
      <color rgb="FF0070C0"/>
      <name val="Franklin Gothic Book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8484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10" fillId="3" borderId="2">
      <alignment horizontal="center" vertical="center"/>
      <protection locked="0"/>
    </xf>
    <xf numFmtId="0" fontId="10" fillId="4" borderId="2">
      <alignment horizontal="center" vertical="center"/>
      <protection locked="0"/>
    </xf>
    <xf numFmtId="0" fontId="3" fillId="0" borderId="0"/>
  </cellStyleXfs>
  <cellXfs count="83">
    <xf numFmtId="0" fontId="0" fillId="0" borderId="0" xfId="0"/>
    <xf numFmtId="0" fontId="6" fillId="0" borderId="0" xfId="5"/>
    <xf numFmtId="0" fontId="7" fillId="0" borderId="0" xfId="0" applyFont="1"/>
    <xf numFmtId="0" fontId="8" fillId="0" borderId="0" xfId="0" applyFont="1"/>
    <xf numFmtId="0" fontId="9" fillId="0" borderId="0" xfId="3" applyFont="1" applyAlignment="1">
      <alignment wrapText="1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3" fillId="0" borderId="0" xfId="5" applyFont="1"/>
    <xf numFmtId="0" fontId="6" fillId="0" borderId="0" xfId="5" applyAlignment="1">
      <alignment horizontal="left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164" fontId="8" fillId="0" borderId="0" xfId="1" applyNumberFormat="1" applyFont="1" applyFill="1" applyBorder="1" applyAlignment="1" applyProtection="1">
      <alignment horizontal="right" vertical="center"/>
    </xf>
    <xf numFmtId="0" fontId="15" fillId="0" borderId="0" xfId="0" applyFont="1" applyAlignment="1">
      <alignment vertical="center"/>
    </xf>
    <xf numFmtId="0" fontId="13" fillId="0" borderId="0" xfId="2" applyFont="1" applyAlignment="1">
      <alignment vertical="center"/>
    </xf>
    <xf numFmtId="3" fontId="8" fillId="5" borderId="12" xfId="1" applyNumberFormat="1" applyFont="1" applyFill="1" applyBorder="1" applyAlignment="1" applyProtection="1">
      <alignment horizontal="right" vertical="center"/>
      <protection locked="0"/>
    </xf>
    <xf numFmtId="3" fontId="8" fillId="5" borderId="13" xfId="1" applyNumberFormat="1" applyFont="1" applyFill="1" applyBorder="1" applyAlignment="1" applyProtection="1">
      <alignment horizontal="right" vertical="center"/>
      <protection locked="0"/>
    </xf>
    <xf numFmtId="3" fontId="8" fillId="5" borderId="14" xfId="1" applyNumberFormat="1" applyFont="1" applyFill="1" applyBorder="1" applyAlignment="1" applyProtection="1">
      <alignment horizontal="right" vertical="center"/>
      <protection locked="0"/>
    </xf>
    <xf numFmtId="3" fontId="8" fillId="2" borderId="12" xfId="1" applyNumberFormat="1" applyFont="1" applyFill="1" applyBorder="1" applyAlignment="1" applyProtection="1">
      <alignment horizontal="right" vertical="center"/>
      <protection locked="0"/>
    </xf>
    <xf numFmtId="3" fontId="8" fillId="2" borderId="13" xfId="1" applyNumberFormat="1" applyFont="1" applyFill="1" applyBorder="1" applyAlignment="1" applyProtection="1">
      <alignment horizontal="right" vertical="center"/>
      <protection locked="0"/>
    </xf>
    <xf numFmtId="3" fontId="8" fillId="2" borderId="14" xfId="1" applyNumberFormat="1" applyFont="1" applyFill="1" applyBorder="1" applyAlignment="1" applyProtection="1">
      <alignment horizontal="right" vertical="center"/>
      <protection locked="0"/>
    </xf>
    <xf numFmtId="3" fontId="8" fillId="2" borderId="15" xfId="1" applyNumberFormat="1" applyFont="1" applyFill="1" applyBorder="1" applyAlignment="1" applyProtection="1">
      <alignment horizontal="right" vertical="center"/>
      <protection locked="0"/>
    </xf>
    <xf numFmtId="3" fontId="8" fillId="2" borderId="16" xfId="1" applyNumberFormat="1" applyFont="1" applyFill="1" applyBorder="1" applyAlignment="1" applyProtection="1">
      <alignment horizontal="right" vertical="center"/>
      <protection locked="0"/>
    </xf>
    <xf numFmtId="3" fontId="8" fillId="2" borderId="17" xfId="1" applyNumberFormat="1" applyFont="1" applyFill="1" applyBorder="1" applyAlignment="1" applyProtection="1">
      <alignment horizontal="right" vertical="center"/>
      <protection locked="0"/>
    </xf>
    <xf numFmtId="164" fontId="19" fillId="0" borderId="4" xfId="1" applyNumberFormat="1" applyFont="1" applyBorder="1" applyAlignment="1" applyProtection="1">
      <alignment horizontal="right" vertical="center"/>
    </xf>
    <xf numFmtId="164" fontId="19" fillId="0" borderId="5" xfId="1" applyNumberFormat="1" applyFont="1" applyBorder="1" applyAlignment="1" applyProtection="1">
      <alignment horizontal="right" vertical="center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22" fillId="0" borderId="0" xfId="0" applyFont="1"/>
    <xf numFmtId="3" fontId="8" fillId="0" borderId="0" xfId="1" applyNumberFormat="1" applyFont="1" applyFill="1" applyBorder="1" applyAlignment="1" applyProtection="1">
      <alignment horizontal="right" vertical="center"/>
    </xf>
    <xf numFmtId="0" fontId="25" fillId="7" borderId="0" xfId="0" applyFont="1" applyFill="1" applyAlignment="1">
      <alignment horizontal="center" vertical="center" wrapText="1"/>
    </xf>
    <xf numFmtId="0" fontId="26" fillId="0" borderId="0" xfId="3" applyFont="1" applyAlignment="1">
      <alignment wrapText="1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/>
    <xf numFmtId="0" fontId="28" fillId="0" borderId="0" xfId="0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29" fillId="9" borderId="0" xfId="8" applyFont="1" applyFill="1" applyProtection="1">
      <protection locked="0"/>
    </xf>
    <xf numFmtId="0" fontId="21" fillId="0" borderId="26" xfId="0" applyFont="1" applyBorder="1" applyAlignment="1">
      <alignment vertical="center"/>
    </xf>
    <xf numFmtId="0" fontId="23" fillId="7" borderId="0" xfId="8" applyFont="1" applyFill="1" applyAlignment="1">
      <alignment wrapText="1"/>
    </xf>
    <xf numFmtId="0" fontId="24" fillId="0" borderId="0" xfId="8" applyFont="1"/>
    <xf numFmtId="0" fontId="23" fillId="7" borderId="18" xfId="8" applyFont="1" applyFill="1" applyBorder="1"/>
    <xf numFmtId="0" fontId="23" fillId="7" borderId="19" xfId="8" applyFont="1" applyFill="1" applyBorder="1"/>
    <xf numFmtId="0" fontId="23" fillId="7" borderId="20" xfId="8" applyFont="1" applyFill="1" applyBorder="1"/>
    <xf numFmtId="0" fontId="24" fillId="0" borderId="21" xfId="8" applyFont="1" applyBorder="1"/>
    <xf numFmtId="0" fontId="24" fillId="0" borderId="22" xfId="8" applyFont="1" applyBorder="1"/>
    <xf numFmtId="0" fontId="23" fillId="7" borderId="0" xfId="8" applyFont="1" applyFill="1"/>
    <xf numFmtId="14" fontId="24" fillId="8" borderId="0" xfId="8" applyNumberFormat="1" applyFont="1" applyFill="1"/>
    <xf numFmtId="0" fontId="24" fillId="8" borderId="0" xfId="8" applyFont="1" applyFill="1"/>
    <xf numFmtId="14" fontId="24" fillId="0" borderId="0" xfId="8" applyNumberFormat="1" applyFont="1"/>
    <xf numFmtId="0" fontId="24" fillId="0" borderId="23" xfId="8" applyFont="1" applyBorder="1"/>
    <xf numFmtId="0" fontId="24" fillId="0" borderId="24" xfId="8" applyFont="1" applyBorder="1"/>
    <xf numFmtId="0" fontId="24" fillId="0" borderId="25" xfId="8" applyFont="1" applyBorder="1"/>
    <xf numFmtId="3" fontId="24" fillId="0" borderId="0" xfId="8" applyNumberFormat="1" applyFont="1"/>
    <xf numFmtId="38" fontId="24" fillId="0" borderId="0" xfId="8" applyNumberFormat="1" applyFont="1"/>
    <xf numFmtId="44" fontId="24" fillId="0" borderId="0" xfId="8" applyNumberFormat="1" applyFont="1"/>
    <xf numFmtId="42" fontId="24" fillId="0" borderId="0" xfId="8" applyNumberFormat="1" applyFont="1"/>
    <xf numFmtId="10" fontId="24" fillId="0" borderId="0" xfId="8" applyNumberFormat="1" applyFont="1"/>
    <xf numFmtId="1" fontId="24" fillId="0" borderId="0" xfId="8" applyNumberFormat="1" applyFont="1"/>
    <xf numFmtId="37" fontId="24" fillId="0" borderId="0" xfId="8" applyNumberFormat="1" applyFont="1"/>
    <xf numFmtId="0" fontId="23" fillId="7" borderId="0" xfId="8" applyFont="1" applyFill="1" applyAlignment="1">
      <alignment horizontal="center" vertical="center" wrapText="1"/>
    </xf>
    <xf numFmtId="0" fontId="8" fillId="2" borderId="26" xfId="1" applyNumberFormat="1" applyFont="1" applyFill="1" applyBorder="1" applyAlignment="1" applyProtection="1">
      <alignment horizontal="left" vertical="top" wrapText="1"/>
      <protection locked="0"/>
    </xf>
    <xf numFmtId="0" fontId="8" fillId="2" borderId="27" xfId="1" applyNumberFormat="1" applyFont="1" applyFill="1" applyBorder="1" applyAlignment="1" applyProtection="1">
      <alignment horizontal="left" vertical="top" wrapText="1"/>
      <protection locked="0"/>
    </xf>
    <xf numFmtId="0" fontId="8" fillId="2" borderId="28" xfId="1" applyNumberFormat="1" applyFont="1" applyFill="1" applyBorder="1" applyAlignment="1" applyProtection="1">
      <alignment horizontal="left" vertical="top" wrapText="1"/>
      <protection locked="0"/>
    </xf>
    <xf numFmtId="0" fontId="18" fillId="6" borderId="12" xfId="2" applyFont="1" applyFill="1" applyBorder="1" applyAlignment="1">
      <alignment horizontal="center" vertical="center" wrapText="1"/>
    </xf>
    <xf numFmtId="0" fontId="18" fillId="6" borderId="14" xfId="2" applyFont="1" applyFill="1" applyBorder="1" applyAlignment="1">
      <alignment horizontal="center" vertical="center" wrapText="1"/>
    </xf>
    <xf numFmtId="0" fontId="18" fillId="6" borderId="6" xfId="2" applyFont="1" applyFill="1" applyBorder="1" applyAlignment="1">
      <alignment horizontal="center" vertical="center" wrapText="1"/>
    </xf>
    <xf numFmtId="0" fontId="18" fillId="6" borderId="7" xfId="2" applyFont="1" applyFill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center" vertical="center"/>
    </xf>
    <xf numFmtId="0" fontId="20" fillId="0" borderId="11" xfId="2" applyFont="1" applyBorder="1" applyAlignment="1">
      <alignment horizontal="center" vertical="center"/>
    </xf>
    <xf numFmtId="0" fontId="18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vertical="top" wrapText="1"/>
    </xf>
    <xf numFmtId="0" fontId="11" fillId="5" borderId="29" xfId="0" applyFont="1" applyFill="1" applyBorder="1" applyAlignment="1" applyProtection="1">
      <alignment horizontal="center" vertical="center"/>
      <protection locked="0"/>
    </xf>
    <xf numFmtId="0" fontId="12" fillId="2" borderId="1" xfId="4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8" fillId="6" borderId="13" xfId="2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</cellXfs>
  <cellStyles count="9">
    <cellStyle name="Comma" xfId="1" builtinId="3"/>
    <cellStyle name="Hyperlink" xfId="4" builtinId="8"/>
    <cellStyle name="Line 1 Report Info Fill in" xfId="6" xr:uid="{00000000-0005-0000-0000-000002000000}"/>
    <cellStyle name="Line 2 Report Information Fill In" xfId="7" xr:uid="{00000000-0005-0000-0000-000003000000}"/>
    <cellStyle name="Normal" xfId="0" builtinId="0"/>
    <cellStyle name="Normal 10 2" xfId="8" xr:uid="{8EE349F4-18A5-4F32-8227-3B115682316C}"/>
    <cellStyle name="Normal 2" xfId="2" xr:uid="{00000000-0005-0000-0000-000005000000}"/>
    <cellStyle name="Normal 3" xfId="5" xr:uid="{00000000-0005-0000-0000-000006000000}"/>
    <cellStyle name="Normal_Sheet1" xfId="3" xr:uid="{00000000-0005-0000-0000-000007000000}"/>
  </cellStyles>
  <dxfs count="0"/>
  <tableStyles count="0" defaultTableStyle="TableStyleMedium2" defaultPivotStyle="PivotStyleLight16"/>
  <colors>
    <mruColors>
      <color rgb="FF484848"/>
      <color rgb="FF002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0</xdr:row>
      <xdr:rowOff>117475</xdr:rowOff>
    </xdr:from>
    <xdr:to>
      <xdr:col>12</xdr:col>
      <xdr:colOff>1246347</xdr:colOff>
      <xdr:row>2</xdr:row>
      <xdr:rowOff>237528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C9AE09-2166-47FE-BCB3-297DAD1BA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0" y="117475"/>
          <a:ext cx="2278222" cy="732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showGridLines="0" tabSelected="1" zoomScaleNormal="100" zoomScaleSheetLayoutView="100" workbookViewId="0">
      <selection activeCell="C4" sqref="C4:D4"/>
    </sheetView>
  </sheetViews>
  <sheetFormatPr defaultColWidth="9.140625" defaultRowHeight="15.75"/>
  <cols>
    <col min="1" max="1" width="2.42578125" style="8" customWidth="1"/>
    <col min="2" max="2" width="39.7109375" style="3" customWidth="1"/>
    <col min="3" max="12" width="16.7109375" style="3" customWidth="1"/>
    <col min="13" max="13" width="18.7109375" style="3" customWidth="1"/>
    <col min="14" max="16384" width="9.140625" style="3"/>
  </cols>
  <sheetData>
    <row r="1" spans="1:13" s="14" customFormat="1" ht="24" customHeight="1">
      <c r="A1" s="76" t="s">
        <v>78</v>
      </c>
      <c r="B1" s="76"/>
      <c r="C1" s="76"/>
      <c r="D1" s="76"/>
      <c r="E1" s="76"/>
      <c r="L1" s="31"/>
      <c r="M1" s="31"/>
    </row>
    <row r="2" spans="1:13" s="14" customFormat="1" ht="24" customHeight="1">
      <c r="A2" s="76" t="str">
        <f>"County Fiscal Year "&amp;ReportInfo!N2&amp;"-"&amp;(ReportInfo!N2+1)</f>
        <v>County Fiscal Year 2025-2026</v>
      </c>
      <c r="B2" s="76"/>
      <c r="C2" s="76"/>
      <c r="D2" s="76"/>
      <c r="E2" s="76"/>
      <c r="L2" s="31"/>
      <c r="M2" s="31"/>
    </row>
    <row r="3" spans="1:13" s="14" customFormat="1" ht="24" customHeight="1">
      <c r="B3" s="11"/>
      <c r="C3" s="11"/>
      <c r="L3" s="31"/>
      <c r="M3" s="31"/>
    </row>
    <row r="4" spans="1:13" s="5" customFormat="1" ht="24" customHeight="1">
      <c r="A4" s="6"/>
      <c r="B4" s="29" t="s">
        <v>82</v>
      </c>
      <c r="C4" s="79"/>
      <c r="D4" s="79"/>
      <c r="F4" s="29" t="s">
        <v>74</v>
      </c>
      <c r="G4" s="30"/>
      <c r="L4" s="74" t="s">
        <v>145</v>
      </c>
      <c r="M4" s="74"/>
    </row>
    <row r="5" spans="1:13" s="2" customFormat="1" ht="24" customHeight="1">
      <c r="A5" s="7"/>
      <c r="B5" s="29" t="s">
        <v>1</v>
      </c>
      <c r="C5" s="77"/>
      <c r="D5" s="77"/>
      <c r="E5"/>
      <c r="L5" s="74"/>
      <c r="M5" s="74"/>
    </row>
    <row r="6" spans="1:13" s="2" customFormat="1" ht="24" customHeight="1">
      <c r="A6" s="7"/>
      <c r="B6" s="29" t="s">
        <v>83</v>
      </c>
      <c r="C6" s="78"/>
      <c r="D6" s="78"/>
    </row>
    <row r="7" spans="1:13" ht="24" customHeight="1">
      <c r="E7"/>
      <c r="J7"/>
      <c r="K7"/>
      <c r="L7"/>
    </row>
    <row r="8" spans="1:13" ht="16.5" thickBot="1"/>
    <row r="9" spans="1:13" ht="21" customHeight="1" thickBot="1">
      <c r="B9" s="15"/>
      <c r="C9" s="71" t="s">
        <v>80</v>
      </c>
      <c r="D9" s="72"/>
      <c r="E9" s="72"/>
      <c r="F9" s="73"/>
      <c r="G9" s="71" t="s">
        <v>81</v>
      </c>
      <c r="H9" s="72"/>
      <c r="I9" s="72"/>
      <c r="J9" s="72"/>
      <c r="K9" s="72"/>
      <c r="L9" s="73"/>
      <c r="M9"/>
    </row>
    <row r="10" spans="1:13" ht="31.5" customHeight="1">
      <c r="B10" s="69" t="str">
        <f>"Continuous Case Workload
During County Fiscal Year "&amp;ReportInfo!N2&amp;"-"&amp;(ReportInfo!N2+1)</f>
        <v>Continuous Case Workload
During County Fiscal Year 2025-2026</v>
      </c>
      <c r="C10" s="67" t="s">
        <v>73</v>
      </c>
      <c r="D10" s="80" t="s">
        <v>72</v>
      </c>
      <c r="E10" s="80" t="s">
        <v>71</v>
      </c>
      <c r="F10" s="68" t="s">
        <v>65</v>
      </c>
      <c r="G10" s="67" t="s">
        <v>70</v>
      </c>
      <c r="H10" s="80" t="s">
        <v>69</v>
      </c>
      <c r="I10" s="80" t="s">
        <v>68</v>
      </c>
      <c r="J10" s="80" t="s">
        <v>67</v>
      </c>
      <c r="K10" s="80" t="s">
        <v>66</v>
      </c>
      <c r="L10" s="68" t="s">
        <v>65</v>
      </c>
      <c r="M10" s="81" t="s">
        <v>64</v>
      </c>
    </row>
    <row r="11" spans="1:13">
      <c r="B11" s="70"/>
      <c r="C11" s="67"/>
      <c r="D11" s="80"/>
      <c r="E11" s="80"/>
      <c r="F11" s="68"/>
      <c r="G11" s="67"/>
      <c r="H11" s="80"/>
      <c r="I11" s="80"/>
      <c r="J11" s="80"/>
      <c r="K11" s="80"/>
      <c r="L11" s="68"/>
      <c r="M11" s="82"/>
    </row>
    <row r="12" spans="1:13" ht="31.5" customHeight="1">
      <c r="B12" s="27" t="str">
        <f>"Cases Filed during Fiscal Year - 1 Year Prior
(October 1, "&amp;(ReportInfo!N2-1)&amp;" - September 30, "&amp;(ReportInfo!N2)&amp;")"</f>
        <v>Cases Filed during Fiscal Year - 1 Year Prior
(October 1, 2024 - September 30, 2025)</v>
      </c>
      <c r="C12" s="16"/>
      <c r="D12" s="17"/>
      <c r="E12" s="17"/>
      <c r="F12" s="18"/>
      <c r="G12" s="16"/>
      <c r="H12" s="17"/>
      <c r="I12" s="17"/>
      <c r="J12" s="17"/>
      <c r="K12" s="17"/>
      <c r="L12" s="18"/>
      <c r="M12" s="25">
        <f>SUM(C12:L12)</f>
        <v>0</v>
      </c>
    </row>
    <row r="13" spans="1:13" ht="31.5" customHeight="1">
      <c r="B13" s="27" t="str">
        <f>"Cases Filed during Fiscal Year - 2 Years Prior
(October 1, "&amp;(ReportInfo!N2-2)&amp;" - September 30, "&amp;(ReportInfo!N2-1)&amp;")"</f>
        <v>Cases Filed during Fiscal Year - 2 Years Prior
(October 1, 2023 - September 30, 2024)</v>
      </c>
      <c r="C13" s="19"/>
      <c r="D13" s="20"/>
      <c r="E13" s="20"/>
      <c r="F13" s="21"/>
      <c r="G13" s="19"/>
      <c r="H13" s="20"/>
      <c r="I13" s="20"/>
      <c r="J13" s="20"/>
      <c r="K13" s="20"/>
      <c r="L13" s="21"/>
      <c r="M13" s="25">
        <f>SUM(C13:L13)</f>
        <v>0</v>
      </c>
    </row>
    <row r="14" spans="1:13" ht="31.5" customHeight="1">
      <c r="B14" s="27" t="str">
        <f>"Cases Filed during Fiscal Year - 3 Years Prior
(October 1, "&amp;(ReportInfo!N2-3)&amp;" - September 30, "&amp;(ReportInfo!N2-2)&amp;")"</f>
        <v>Cases Filed during Fiscal Year - 3 Years Prior
(October 1, 2022 - September 30, 2023)</v>
      </c>
      <c r="C14" s="16"/>
      <c r="D14" s="17"/>
      <c r="E14" s="17"/>
      <c r="F14" s="18"/>
      <c r="G14" s="16"/>
      <c r="H14" s="17"/>
      <c r="I14" s="17"/>
      <c r="J14" s="17"/>
      <c r="K14" s="17"/>
      <c r="L14" s="18"/>
      <c r="M14" s="25">
        <f>SUM(C14:L14)</f>
        <v>0</v>
      </c>
    </row>
    <row r="15" spans="1:13" ht="31.5" customHeight="1" thickBot="1">
      <c r="B15" s="28" t="str">
        <f>"Cases Filed Prior to October 1, "&amp;(ReportInfo!N2-3)</f>
        <v>Cases Filed Prior to October 1, 2022</v>
      </c>
      <c r="C15" s="22"/>
      <c r="D15" s="23"/>
      <c r="E15" s="23"/>
      <c r="F15" s="24"/>
      <c r="G15" s="22"/>
      <c r="H15" s="23"/>
      <c r="I15" s="23"/>
      <c r="J15" s="23"/>
      <c r="K15" s="23"/>
      <c r="L15" s="24"/>
      <c r="M15" s="26">
        <f>SUM(C15:L15)</f>
        <v>0</v>
      </c>
    </row>
    <row r="16" spans="1:13" ht="16.5" thickBot="1">
      <c r="B16" s="1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13"/>
    </row>
    <row r="17" spans="2:13" ht="78" customHeight="1" thickBot="1">
      <c r="B17" s="41" t="s">
        <v>143</v>
      </c>
      <c r="C17" s="64"/>
      <c r="D17" s="65"/>
      <c r="E17" s="65"/>
      <c r="F17" s="65"/>
      <c r="G17" s="65"/>
      <c r="H17" s="65"/>
      <c r="I17" s="65"/>
      <c r="J17" s="65"/>
      <c r="K17" s="65"/>
      <c r="L17" s="66"/>
      <c r="M17" s="13"/>
    </row>
    <row r="18" spans="2:13">
      <c r="B18" s="1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13"/>
    </row>
    <row r="19" spans="2:13">
      <c r="B19" s="12" t="s">
        <v>79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13"/>
    </row>
    <row r="20" spans="2:13">
      <c r="B20" s="75" t="str">
        <f>"1. Continuing Case Activity (CCA) data ONLY includes cases filed prior to CFY "&amp;(ReportInfo!N2)&amp;" - "&amp;(ReportInfo!N2+1)&amp;" in the previous years listed above but ''worked on'' between October 1, "&amp;(ReportInfo!N2)&amp;" and September 30, "&amp;(ReportInfo!N2+1)&amp;"."</f>
        <v>1. Continuing Case Activity (CCA) data ONLY includes cases filed prior to CFY 2025 - 2026 in the previous years listed above but ''worked on'' between October 1, 2025 and September 30, 2026.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2:13">
      <c r="B21" s="3" t="s">
        <v>144</v>
      </c>
      <c r="C21" s="4"/>
    </row>
    <row r="22" spans="2:13">
      <c r="C22" s="4"/>
    </row>
    <row r="23" spans="2:13">
      <c r="C23" s="4"/>
    </row>
    <row r="24" spans="2:13">
      <c r="C24" s="4"/>
    </row>
    <row r="25" spans="2:13">
      <c r="C25" s="4"/>
    </row>
    <row r="26" spans="2:13">
      <c r="C26" s="4"/>
    </row>
    <row r="27" spans="2:13">
      <c r="C27" s="4"/>
    </row>
    <row r="28" spans="2:13">
      <c r="C28" s="4"/>
    </row>
    <row r="29" spans="2:13">
      <c r="C29" s="4"/>
    </row>
    <row r="30" spans="2:13">
      <c r="C30" s="4"/>
    </row>
    <row r="31" spans="2:13">
      <c r="C31" s="4"/>
    </row>
    <row r="32" spans="2:13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  <row r="44" spans="3:3">
      <c r="C44" s="4"/>
    </row>
    <row r="45" spans="3:3">
      <c r="C45" s="4"/>
    </row>
    <row r="46" spans="3:3">
      <c r="C46" s="4"/>
    </row>
    <row r="47" spans="3:3">
      <c r="C47" s="4"/>
    </row>
    <row r="48" spans="3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</sheetData>
  <sheetProtection algorithmName="SHA-512" hashValue="9gzozwRjnjKtFaaZH9K6euyuuu9toky8yquebQy1j2ChoOOd4MKZMkhc6VI8UuYUOFghe+MzbAIx/0Krto8kmQ==" saltValue="jtQ1+WOUWrHqMMXWv9uSEA==" spinCount="100000" sheet="1" selectLockedCells="1"/>
  <mergeCells count="22">
    <mergeCell ref="L4:M5"/>
    <mergeCell ref="B20:L20"/>
    <mergeCell ref="A1:E1"/>
    <mergeCell ref="A2:E2"/>
    <mergeCell ref="C5:D5"/>
    <mergeCell ref="C6:D6"/>
    <mergeCell ref="C4:D4"/>
    <mergeCell ref="D10:D11"/>
    <mergeCell ref="C10:C11"/>
    <mergeCell ref="M10:M11"/>
    <mergeCell ref="L10:L11"/>
    <mergeCell ref="K10:K11"/>
    <mergeCell ref="E10:E11"/>
    <mergeCell ref="J10:J11"/>
    <mergeCell ref="I10:I11"/>
    <mergeCell ref="H10:H11"/>
    <mergeCell ref="C17:L17"/>
    <mergeCell ref="G10:G11"/>
    <mergeCell ref="F10:F11"/>
    <mergeCell ref="B10:B11"/>
    <mergeCell ref="C9:F9"/>
    <mergeCell ref="G9:L9"/>
  </mergeCells>
  <dataValidations count="1">
    <dataValidation type="whole" operator="greaterThanOrEqual" allowBlank="1" showInputMessage="1" showErrorMessage="1" error="Negative numbers are not allowed. Please enter a positive number." sqref="D18:L19 D12:L16 C12:C16 C18:C19" xr:uid="{00000000-0002-0000-0000-000000000000}">
      <formula1>0</formula1>
    </dataValidation>
  </dataValidations>
  <printOptions horizontalCentered="1"/>
  <pageMargins left="0.25" right="0.25" top="0.75" bottom="0.75" header="0.3" footer="0.3"/>
  <pageSetup paperSize="5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2000000}">
          <x14:formula1>
            <xm:f>'Form Data LOOKUP'!$C$2:$C$12</xm:f>
          </x14:formula1>
          <xm:sqref>G4</xm:sqref>
        </x14:dataValidation>
        <x14:dataValidation type="list" showInputMessage="1" showErrorMessage="1" xr:uid="{F40FA1D2-FB4F-4CD5-B39E-D35505A65071}">
          <x14:formula1>
            <xm:f>'Form Data LOOKUP'!$A$2:$A$68</xm:f>
          </x14:formula1>
          <xm:sqref>C4:D4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5"/>
  <sheetViews>
    <sheetView workbookViewId="0">
      <selection activeCell="F5" sqref="F5"/>
    </sheetView>
  </sheetViews>
  <sheetFormatPr defaultColWidth="9.140625" defaultRowHeight="12.75"/>
  <cols>
    <col min="1" max="1" width="12.7109375" style="9" customWidth="1"/>
    <col min="2" max="2" width="12.7109375" style="10" customWidth="1"/>
    <col min="3" max="3" width="11.140625" style="10" customWidth="1"/>
    <col min="4" max="4" width="9.7109375" style="1" customWidth="1"/>
    <col min="5" max="5" width="10.140625" style="1" bestFit="1" customWidth="1"/>
    <col min="6" max="7" width="13.7109375" style="1" customWidth="1"/>
    <col min="8" max="16384" width="9.140625" style="1"/>
  </cols>
  <sheetData>
    <row r="1" spans="1:7" ht="38.25">
      <c r="A1" s="33" t="s">
        <v>106</v>
      </c>
      <c r="B1" s="33" t="s">
        <v>103</v>
      </c>
      <c r="C1" s="33" t="s">
        <v>107</v>
      </c>
      <c r="D1" s="33" t="s">
        <v>108</v>
      </c>
      <c r="E1" s="33" t="s">
        <v>109</v>
      </c>
      <c r="F1" s="33" t="s">
        <v>110</v>
      </c>
      <c r="G1" s="33" t="s">
        <v>111</v>
      </c>
    </row>
    <row r="2" spans="1:7" ht="15">
      <c r="A2" s="34" t="s">
        <v>2</v>
      </c>
      <c r="B2" s="34">
        <v>1</v>
      </c>
      <c r="C2" s="35">
        <v>1</v>
      </c>
      <c r="D2" s="36" t="s">
        <v>112</v>
      </c>
      <c r="E2" s="37" t="s">
        <v>113</v>
      </c>
      <c r="F2" s="39" t="str">
        <f>"12/31/"&amp;ReportInfo!N2</f>
        <v>12/31/2025</v>
      </c>
      <c r="G2" s="37" t="s">
        <v>114</v>
      </c>
    </row>
    <row r="3" spans="1:7" ht="15">
      <c r="A3" s="34" t="s">
        <v>3</v>
      </c>
      <c r="B3" s="34">
        <v>2</v>
      </c>
      <c r="C3" s="35">
        <v>2</v>
      </c>
      <c r="D3" s="36" t="s">
        <v>115</v>
      </c>
      <c r="E3" s="37" t="s">
        <v>116</v>
      </c>
      <c r="F3" s="39" t="str">
        <f>"3/31/"&amp;(ReportInfo!N2+1)</f>
        <v>3/31/2026</v>
      </c>
      <c r="G3" s="37" t="s">
        <v>117</v>
      </c>
    </row>
    <row r="4" spans="1:7" ht="15">
      <c r="A4" s="34" t="s">
        <v>4</v>
      </c>
      <c r="B4" s="34">
        <v>3</v>
      </c>
      <c r="C4" s="35">
        <v>3</v>
      </c>
      <c r="D4" s="36" t="s">
        <v>114</v>
      </c>
      <c r="E4" s="37" t="s">
        <v>118</v>
      </c>
      <c r="F4" s="39" t="str">
        <f>"6/30/"&amp;(ReportInfo!N2+1)</f>
        <v>6/30/2026</v>
      </c>
      <c r="G4" s="37" t="s">
        <v>119</v>
      </c>
    </row>
    <row r="5" spans="1:7" ht="15">
      <c r="A5" s="34" t="s">
        <v>5</v>
      </c>
      <c r="B5" s="34">
        <v>4</v>
      </c>
      <c r="C5" s="35">
        <v>4</v>
      </c>
      <c r="D5" s="36" t="s">
        <v>120</v>
      </c>
      <c r="E5" s="37" t="s">
        <v>121</v>
      </c>
      <c r="F5" s="39" t="str">
        <f>"9/30/"&amp;(ReportInfo!N2+1)</f>
        <v>9/30/2026</v>
      </c>
      <c r="G5" s="37" t="s">
        <v>122</v>
      </c>
    </row>
    <row r="6" spans="1:7" ht="15">
      <c r="A6" s="34" t="s">
        <v>6</v>
      </c>
      <c r="B6" s="34">
        <v>5</v>
      </c>
      <c r="C6" s="35">
        <v>5</v>
      </c>
      <c r="D6" s="36" t="s">
        <v>123</v>
      </c>
      <c r="E6"/>
      <c r="F6"/>
      <c r="G6"/>
    </row>
    <row r="7" spans="1:7" ht="15">
      <c r="A7" s="34" t="s">
        <v>7</v>
      </c>
      <c r="B7" s="34">
        <v>6</v>
      </c>
      <c r="C7" s="35">
        <v>6</v>
      </c>
      <c r="D7" s="36" t="s">
        <v>117</v>
      </c>
      <c r="E7"/>
      <c r="F7"/>
      <c r="G7"/>
    </row>
    <row r="8" spans="1:7" ht="15">
      <c r="A8" s="34" t="s">
        <v>8</v>
      </c>
      <c r="B8" s="34">
        <v>7</v>
      </c>
      <c r="C8" s="35">
        <v>7</v>
      </c>
      <c r="D8" s="36" t="s">
        <v>124</v>
      </c>
      <c r="E8"/>
      <c r="F8"/>
      <c r="G8"/>
    </row>
    <row r="9" spans="1:7" ht="15">
      <c r="A9" s="34" t="s">
        <v>9</v>
      </c>
      <c r="B9" s="34">
        <v>8</v>
      </c>
      <c r="C9" s="35">
        <v>8</v>
      </c>
      <c r="D9" s="36" t="s">
        <v>125</v>
      </c>
      <c r="E9"/>
      <c r="F9"/>
      <c r="G9"/>
    </row>
    <row r="10" spans="1:7" ht="15">
      <c r="A10" s="34" t="s">
        <v>10</v>
      </c>
      <c r="B10" s="34">
        <v>9</v>
      </c>
      <c r="C10" s="35">
        <v>9</v>
      </c>
      <c r="D10" s="36" t="s">
        <v>119</v>
      </c>
      <c r="E10"/>
      <c r="F10"/>
      <c r="G10"/>
    </row>
    <row r="11" spans="1:7" ht="15">
      <c r="A11" s="34" t="s">
        <v>11</v>
      </c>
      <c r="B11" s="34">
        <v>10</v>
      </c>
      <c r="C11" s="35">
        <v>10</v>
      </c>
      <c r="D11" s="36" t="s">
        <v>126</v>
      </c>
      <c r="E11"/>
      <c r="F11"/>
      <c r="G11"/>
    </row>
    <row r="12" spans="1:7" ht="15">
      <c r="A12" s="34" t="s">
        <v>12</v>
      </c>
      <c r="B12" s="34">
        <v>11</v>
      </c>
      <c r="C12" s="38" t="s">
        <v>127</v>
      </c>
      <c r="D12" s="36" t="s">
        <v>128</v>
      </c>
      <c r="E12"/>
      <c r="F12"/>
      <c r="G12"/>
    </row>
    <row r="13" spans="1:7" ht="15">
      <c r="A13" s="34" t="s">
        <v>13</v>
      </c>
      <c r="B13" s="34">
        <v>12</v>
      </c>
      <c r="C13"/>
      <c r="D13" s="36" t="s">
        <v>122</v>
      </c>
      <c r="E13"/>
      <c r="F13"/>
      <c r="G13"/>
    </row>
    <row r="14" spans="1:7" ht="15">
      <c r="A14" s="34" t="s">
        <v>129</v>
      </c>
      <c r="B14" s="34">
        <v>14</v>
      </c>
      <c r="C14"/>
      <c r="D14"/>
      <c r="E14"/>
      <c r="F14"/>
      <c r="G14"/>
    </row>
    <row r="15" spans="1:7" ht="15">
      <c r="A15" s="34" t="s">
        <v>14</v>
      </c>
      <c r="B15" s="34">
        <v>15</v>
      </c>
      <c r="C15"/>
      <c r="D15"/>
      <c r="E15"/>
      <c r="F15"/>
      <c r="G15"/>
    </row>
    <row r="16" spans="1:7" ht="15">
      <c r="A16" s="34" t="s">
        <v>15</v>
      </c>
      <c r="B16" s="34">
        <v>16</v>
      </c>
      <c r="C16"/>
      <c r="D16"/>
      <c r="E16"/>
      <c r="F16"/>
      <c r="G16"/>
    </row>
    <row r="17" spans="1:7" ht="15">
      <c r="A17" s="34" t="s">
        <v>16</v>
      </c>
      <c r="B17" s="34">
        <v>17</v>
      </c>
      <c r="C17"/>
      <c r="D17"/>
      <c r="E17"/>
      <c r="F17"/>
      <c r="G17"/>
    </row>
    <row r="18" spans="1:7" ht="15">
      <c r="A18" s="34" t="s">
        <v>17</v>
      </c>
      <c r="B18" s="34">
        <v>18</v>
      </c>
      <c r="C18"/>
      <c r="D18"/>
      <c r="E18"/>
      <c r="F18"/>
      <c r="G18"/>
    </row>
    <row r="19" spans="1:7" ht="15">
      <c r="A19" s="34" t="s">
        <v>18</v>
      </c>
      <c r="B19" s="34">
        <v>19</v>
      </c>
      <c r="C19"/>
      <c r="D19"/>
      <c r="E19"/>
      <c r="F19"/>
      <c r="G19"/>
    </row>
    <row r="20" spans="1:7" ht="15">
      <c r="A20" s="34" t="s">
        <v>19</v>
      </c>
      <c r="B20" s="34">
        <v>20</v>
      </c>
      <c r="C20"/>
      <c r="D20"/>
      <c r="E20"/>
      <c r="F20"/>
      <c r="G20"/>
    </row>
    <row r="21" spans="1:7" ht="15">
      <c r="A21" s="34" t="s">
        <v>20</v>
      </c>
      <c r="B21" s="34">
        <v>21</v>
      </c>
      <c r="C21"/>
      <c r="D21"/>
      <c r="E21"/>
      <c r="F21"/>
      <c r="G21"/>
    </row>
    <row r="22" spans="1:7" ht="15">
      <c r="A22" s="34" t="s">
        <v>21</v>
      </c>
      <c r="B22" s="34">
        <v>22</v>
      </c>
      <c r="C22"/>
      <c r="D22"/>
      <c r="E22"/>
      <c r="F22"/>
      <c r="G22"/>
    </row>
    <row r="23" spans="1:7" ht="15">
      <c r="A23" s="34" t="s">
        <v>22</v>
      </c>
      <c r="B23" s="34">
        <v>23</v>
      </c>
      <c r="C23"/>
      <c r="D23"/>
      <c r="E23"/>
      <c r="F23"/>
      <c r="G23"/>
    </row>
    <row r="24" spans="1:7" ht="15">
      <c r="A24" s="34" t="s">
        <v>23</v>
      </c>
      <c r="B24" s="34">
        <v>24</v>
      </c>
      <c r="C24"/>
      <c r="D24"/>
      <c r="E24"/>
      <c r="F24"/>
      <c r="G24"/>
    </row>
    <row r="25" spans="1:7" ht="15">
      <c r="A25" s="34" t="s">
        <v>24</v>
      </c>
      <c r="B25" s="34">
        <v>25</v>
      </c>
      <c r="C25"/>
      <c r="D25"/>
      <c r="E25"/>
      <c r="F25"/>
      <c r="G25"/>
    </row>
    <row r="26" spans="1:7" ht="15">
      <c r="A26" s="34" t="s">
        <v>25</v>
      </c>
      <c r="B26" s="34">
        <v>26</v>
      </c>
      <c r="C26"/>
      <c r="D26"/>
      <c r="E26"/>
      <c r="F26"/>
      <c r="G26"/>
    </row>
    <row r="27" spans="1:7" ht="15">
      <c r="A27" s="34" t="s">
        <v>26</v>
      </c>
      <c r="B27" s="34">
        <v>27</v>
      </c>
      <c r="C27"/>
      <c r="D27"/>
      <c r="E27"/>
      <c r="F27"/>
      <c r="G27"/>
    </row>
    <row r="28" spans="1:7" ht="15">
      <c r="A28" s="34" t="s">
        <v>27</v>
      </c>
      <c r="B28" s="34">
        <v>28</v>
      </c>
      <c r="C28"/>
      <c r="D28"/>
      <c r="E28"/>
      <c r="F28"/>
      <c r="G28"/>
    </row>
    <row r="29" spans="1:7" ht="15">
      <c r="A29" s="34" t="s">
        <v>0</v>
      </c>
      <c r="B29" s="34">
        <v>29</v>
      </c>
      <c r="C29"/>
      <c r="D29"/>
      <c r="E29"/>
      <c r="F29"/>
      <c r="G29"/>
    </row>
    <row r="30" spans="1:7" ht="15">
      <c r="A30" s="34" t="s">
        <v>28</v>
      </c>
      <c r="B30" s="34">
        <v>30</v>
      </c>
      <c r="C30"/>
      <c r="D30"/>
      <c r="E30"/>
      <c r="F30"/>
      <c r="G30"/>
    </row>
    <row r="31" spans="1:7" ht="15">
      <c r="A31" s="34" t="s">
        <v>29</v>
      </c>
      <c r="B31" s="34">
        <v>31</v>
      </c>
      <c r="C31"/>
      <c r="D31"/>
      <c r="E31"/>
      <c r="F31"/>
      <c r="G31"/>
    </row>
    <row r="32" spans="1:7" ht="15">
      <c r="A32" s="34" t="s">
        <v>30</v>
      </c>
      <c r="B32" s="34">
        <v>32</v>
      </c>
      <c r="C32"/>
      <c r="D32"/>
      <c r="E32"/>
      <c r="F32"/>
      <c r="G32"/>
    </row>
    <row r="33" spans="1:7" ht="15">
      <c r="A33" s="34" t="s">
        <v>31</v>
      </c>
      <c r="B33" s="34">
        <v>33</v>
      </c>
      <c r="C33"/>
      <c r="D33"/>
      <c r="E33"/>
      <c r="F33"/>
      <c r="G33"/>
    </row>
    <row r="34" spans="1:7" ht="15">
      <c r="A34" s="34" t="s">
        <v>32</v>
      </c>
      <c r="B34" s="34">
        <v>34</v>
      </c>
      <c r="C34"/>
      <c r="D34"/>
      <c r="E34"/>
      <c r="F34"/>
      <c r="G34"/>
    </row>
    <row r="35" spans="1:7" ht="15">
      <c r="A35" s="34" t="s">
        <v>33</v>
      </c>
      <c r="B35" s="34">
        <v>35</v>
      </c>
      <c r="C35"/>
      <c r="D35"/>
      <c r="E35"/>
      <c r="F35"/>
      <c r="G35"/>
    </row>
    <row r="36" spans="1:7" ht="15">
      <c r="A36" s="34" t="s">
        <v>34</v>
      </c>
      <c r="B36" s="34">
        <v>36</v>
      </c>
      <c r="C36"/>
      <c r="D36"/>
      <c r="E36"/>
      <c r="F36"/>
      <c r="G36"/>
    </row>
    <row r="37" spans="1:7" ht="15">
      <c r="A37" s="34" t="s">
        <v>35</v>
      </c>
      <c r="B37" s="34">
        <v>37</v>
      </c>
      <c r="C37"/>
      <c r="D37"/>
      <c r="E37"/>
      <c r="F37"/>
      <c r="G37"/>
    </row>
    <row r="38" spans="1:7" ht="15">
      <c r="A38" s="34" t="s">
        <v>36</v>
      </c>
      <c r="B38" s="34">
        <v>38</v>
      </c>
      <c r="C38"/>
      <c r="D38"/>
      <c r="E38"/>
      <c r="F38"/>
      <c r="G38"/>
    </row>
    <row r="39" spans="1:7" ht="15">
      <c r="A39" s="34" t="s">
        <v>37</v>
      </c>
      <c r="B39" s="34">
        <v>39</v>
      </c>
      <c r="C39"/>
      <c r="D39"/>
      <c r="E39"/>
      <c r="F39"/>
      <c r="G39"/>
    </row>
    <row r="40" spans="1:7" ht="15">
      <c r="A40" s="34" t="s">
        <v>38</v>
      </c>
      <c r="B40" s="34">
        <v>40</v>
      </c>
      <c r="C40"/>
      <c r="D40"/>
      <c r="E40"/>
      <c r="F40"/>
      <c r="G40"/>
    </row>
    <row r="41" spans="1:7" ht="15">
      <c r="A41" s="34" t="s">
        <v>39</v>
      </c>
      <c r="B41" s="34">
        <v>41</v>
      </c>
      <c r="C41"/>
      <c r="D41"/>
      <c r="E41"/>
      <c r="F41"/>
      <c r="G41"/>
    </row>
    <row r="42" spans="1:7" ht="15">
      <c r="A42" s="34" t="s">
        <v>40</v>
      </c>
      <c r="B42" s="34">
        <v>42</v>
      </c>
      <c r="C42"/>
      <c r="D42"/>
      <c r="E42"/>
      <c r="F42"/>
      <c r="G42"/>
    </row>
    <row r="43" spans="1:7" ht="15">
      <c r="A43" s="34" t="s">
        <v>41</v>
      </c>
      <c r="B43" s="34">
        <v>43</v>
      </c>
      <c r="C43"/>
      <c r="D43"/>
      <c r="E43"/>
      <c r="F43"/>
      <c r="G43"/>
    </row>
    <row r="44" spans="1:7" ht="15">
      <c r="A44" s="34" t="s">
        <v>75</v>
      </c>
      <c r="B44" s="34">
        <v>13</v>
      </c>
      <c r="C44"/>
      <c r="D44"/>
      <c r="E44"/>
      <c r="F44"/>
      <c r="G44"/>
    </row>
    <row r="45" spans="1:7" ht="15">
      <c r="A45" s="34" t="s">
        <v>42</v>
      </c>
      <c r="B45" s="34">
        <v>44</v>
      </c>
      <c r="C45"/>
      <c r="D45"/>
      <c r="E45"/>
      <c r="F45"/>
      <c r="G45"/>
    </row>
    <row r="46" spans="1:7" ht="15">
      <c r="A46" s="34" t="s">
        <v>43</v>
      </c>
      <c r="B46" s="34">
        <v>45</v>
      </c>
      <c r="C46"/>
      <c r="D46"/>
      <c r="E46"/>
      <c r="F46"/>
      <c r="G46"/>
    </row>
    <row r="47" spans="1:7" ht="15">
      <c r="A47" s="34" t="s">
        <v>44</v>
      </c>
      <c r="B47" s="34">
        <v>46</v>
      </c>
      <c r="C47"/>
      <c r="D47"/>
      <c r="E47"/>
      <c r="F47"/>
      <c r="G47"/>
    </row>
    <row r="48" spans="1:7" ht="15">
      <c r="A48" s="34" t="s">
        <v>45</v>
      </c>
      <c r="B48" s="34">
        <v>47</v>
      </c>
      <c r="C48"/>
      <c r="D48"/>
      <c r="E48"/>
      <c r="F48"/>
      <c r="G48"/>
    </row>
    <row r="49" spans="1:7" ht="15">
      <c r="A49" s="34" t="s">
        <v>46</v>
      </c>
      <c r="B49" s="34">
        <v>48</v>
      </c>
      <c r="C49"/>
      <c r="D49"/>
      <c r="E49"/>
      <c r="F49"/>
      <c r="G49"/>
    </row>
    <row r="50" spans="1:7" ht="15">
      <c r="A50" s="34" t="s">
        <v>47</v>
      </c>
      <c r="B50" s="34">
        <v>49</v>
      </c>
      <c r="C50"/>
      <c r="D50"/>
      <c r="E50"/>
      <c r="F50"/>
      <c r="G50"/>
    </row>
    <row r="51" spans="1:7" ht="15">
      <c r="A51" s="34" t="s">
        <v>48</v>
      </c>
      <c r="B51" s="34">
        <v>50</v>
      </c>
      <c r="C51"/>
      <c r="D51"/>
      <c r="E51"/>
      <c r="F51"/>
      <c r="G51"/>
    </row>
    <row r="52" spans="1:7" ht="15">
      <c r="A52" s="34" t="s">
        <v>49</v>
      </c>
      <c r="B52" s="34">
        <v>51</v>
      </c>
      <c r="C52"/>
      <c r="D52"/>
      <c r="E52"/>
      <c r="F52"/>
      <c r="G52"/>
    </row>
    <row r="53" spans="1:7" ht="15">
      <c r="A53" s="34" t="s">
        <v>50</v>
      </c>
      <c r="B53" s="34">
        <v>52</v>
      </c>
      <c r="C53"/>
      <c r="D53"/>
      <c r="E53"/>
      <c r="F53"/>
      <c r="G53"/>
    </row>
    <row r="54" spans="1:7" ht="15">
      <c r="A54" s="34" t="s">
        <v>51</v>
      </c>
      <c r="B54" s="34">
        <v>53</v>
      </c>
      <c r="C54"/>
      <c r="D54"/>
      <c r="E54"/>
      <c r="F54"/>
      <c r="G54"/>
    </row>
    <row r="55" spans="1:7" ht="15">
      <c r="A55" s="34" t="s">
        <v>52</v>
      </c>
      <c r="B55" s="34">
        <v>54</v>
      </c>
      <c r="C55"/>
      <c r="D55"/>
      <c r="E55"/>
      <c r="F55"/>
      <c r="G55"/>
    </row>
    <row r="56" spans="1:7" ht="15">
      <c r="A56" s="34" t="s">
        <v>76</v>
      </c>
      <c r="B56" s="34">
        <v>58</v>
      </c>
      <c r="C56"/>
      <c r="D56"/>
      <c r="E56"/>
      <c r="F56"/>
      <c r="G56"/>
    </row>
    <row r="57" spans="1:7" ht="15">
      <c r="A57" s="34" t="s">
        <v>77</v>
      </c>
      <c r="B57" s="34">
        <v>59</v>
      </c>
      <c r="C57"/>
      <c r="D57"/>
      <c r="E57"/>
      <c r="F57"/>
      <c r="G57"/>
    </row>
    <row r="58" spans="1:7" ht="15">
      <c r="A58" s="34" t="s">
        <v>53</v>
      </c>
      <c r="B58" s="34">
        <v>55</v>
      </c>
      <c r="C58"/>
      <c r="D58"/>
      <c r="E58"/>
      <c r="F58"/>
      <c r="G58"/>
    </row>
    <row r="59" spans="1:7" ht="15">
      <c r="A59" s="34" t="s">
        <v>54</v>
      </c>
      <c r="B59" s="34">
        <v>56</v>
      </c>
      <c r="C59"/>
      <c r="D59"/>
      <c r="E59"/>
      <c r="F59"/>
      <c r="G59"/>
    </row>
    <row r="60" spans="1:7" ht="15">
      <c r="A60" s="34" t="s">
        <v>55</v>
      </c>
      <c r="B60" s="34">
        <v>57</v>
      </c>
      <c r="C60"/>
      <c r="D60"/>
      <c r="E60"/>
      <c r="F60"/>
      <c r="G60"/>
    </row>
    <row r="61" spans="1:7" ht="15">
      <c r="A61" s="34" t="s">
        <v>56</v>
      </c>
      <c r="B61" s="34">
        <v>60</v>
      </c>
      <c r="C61"/>
      <c r="D61"/>
      <c r="E61"/>
      <c r="F61"/>
      <c r="G61"/>
    </row>
    <row r="62" spans="1:7" ht="15">
      <c r="A62" s="34" t="s">
        <v>57</v>
      </c>
      <c r="B62" s="34">
        <v>61</v>
      </c>
      <c r="C62"/>
      <c r="D62"/>
      <c r="E62"/>
      <c r="F62"/>
      <c r="G62"/>
    </row>
    <row r="63" spans="1:7" ht="15">
      <c r="A63" s="34" t="s">
        <v>58</v>
      </c>
      <c r="B63" s="34">
        <v>62</v>
      </c>
      <c r="C63"/>
      <c r="D63"/>
      <c r="E63"/>
      <c r="F63"/>
      <c r="G63"/>
    </row>
    <row r="64" spans="1:7" ht="15">
      <c r="A64" s="34" t="s">
        <v>59</v>
      </c>
      <c r="B64" s="34">
        <v>63</v>
      </c>
      <c r="C64"/>
      <c r="D64"/>
      <c r="E64"/>
      <c r="F64"/>
      <c r="G64"/>
    </row>
    <row r="65" spans="1:7" ht="15">
      <c r="A65" s="34" t="s">
        <v>60</v>
      </c>
      <c r="B65" s="34">
        <v>64</v>
      </c>
      <c r="C65"/>
      <c r="D65"/>
      <c r="E65"/>
      <c r="F65"/>
      <c r="G65"/>
    </row>
    <row r="66" spans="1:7" ht="15">
      <c r="A66" s="34" t="s">
        <v>61</v>
      </c>
      <c r="B66" s="34">
        <v>65</v>
      </c>
      <c r="C66"/>
      <c r="D66"/>
      <c r="E66"/>
      <c r="F66"/>
      <c r="G66"/>
    </row>
    <row r="67" spans="1:7" ht="15">
      <c r="A67" s="34" t="s">
        <v>62</v>
      </c>
      <c r="B67" s="34">
        <v>66</v>
      </c>
      <c r="C67"/>
      <c r="D67"/>
      <c r="E67"/>
      <c r="F67"/>
      <c r="G67"/>
    </row>
    <row r="68" spans="1:7" ht="15">
      <c r="A68" s="34" t="s">
        <v>63</v>
      </c>
      <c r="B68" s="34">
        <v>67</v>
      </c>
      <c r="C68"/>
      <c r="D68"/>
      <c r="E68"/>
      <c r="F68"/>
      <c r="G68"/>
    </row>
    <row r="69" spans="1:7" ht="15">
      <c r="A69"/>
      <c r="B69"/>
      <c r="C69"/>
      <c r="D69"/>
      <c r="E69"/>
      <c r="F69"/>
      <c r="G69"/>
    </row>
    <row r="70" spans="1:7" ht="15">
      <c r="A70"/>
      <c r="B70"/>
      <c r="C70"/>
      <c r="D70"/>
      <c r="E70"/>
      <c r="F70"/>
      <c r="G70"/>
    </row>
    <row r="71" spans="1:7" ht="15">
      <c r="A71"/>
      <c r="B71"/>
      <c r="C71"/>
      <c r="D71"/>
      <c r="E71"/>
      <c r="F71"/>
      <c r="G71"/>
    </row>
    <row r="72" spans="1:7" ht="15">
      <c r="A72"/>
      <c r="B72"/>
      <c r="C72"/>
      <c r="D72"/>
      <c r="E72"/>
      <c r="F72"/>
      <c r="G72"/>
    </row>
    <row r="73" spans="1:7" ht="15">
      <c r="A73"/>
      <c r="B73"/>
      <c r="C73"/>
      <c r="D73"/>
      <c r="E73"/>
      <c r="F73"/>
      <c r="G73"/>
    </row>
    <row r="74" spans="1:7" ht="15">
      <c r="A74"/>
      <c r="B74"/>
      <c r="C74"/>
      <c r="D74"/>
      <c r="E74"/>
      <c r="F74"/>
      <c r="G74"/>
    </row>
    <row r="75" spans="1:7" ht="15">
      <c r="A75"/>
      <c r="B75"/>
      <c r="C75"/>
      <c r="D75"/>
      <c r="E75"/>
      <c r="F75"/>
      <c r="G75"/>
    </row>
  </sheetData>
  <sheetProtection algorithmName="SHA-512" hashValue="SkmgizZXjgw3XdMQwbRg/mqwEVMxvML0LB1z+2r55cSwlnBcYo+RUkSeVwlUF5ka5XQnLpe3BaUkv4um4F/Vxg==" saltValue="ZSRNdCoxCkHxUt/jRL7Klw==" spinCount="100000" sheet="1" objects="1" scenarios="1"/>
  <sortState xmlns:xlrd2="http://schemas.microsoft.com/office/spreadsheetml/2017/richdata2" ref="A1:A67">
    <sortCondition ref="A1:A67"/>
  </sortState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6F1FA-DCC4-4D47-A507-E225972A6D51}">
  <dimension ref="A1:AG252"/>
  <sheetViews>
    <sheetView workbookViewId="0">
      <selection activeCell="B14" sqref="B14"/>
    </sheetView>
  </sheetViews>
  <sheetFormatPr defaultColWidth="9.140625" defaultRowHeight="12.75"/>
  <cols>
    <col min="1" max="1" width="20.85546875" style="43" customWidth="1"/>
    <col min="2" max="3" width="9.5703125" style="43" customWidth="1"/>
    <col min="4" max="5" width="11.7109375" style="43" customWidth="1"/>
    <col min="6" max="34" width="9.5703125" style="43" customWidth="1"/>
    <col min="35" max="16384" width="9.140625" style="43"/>
  </cols>
  <sheetData>
    <row r="1" spans="1:15" ht="25.5" customHeight="1">
      <c r="A1" s="42" t="s">
        <v>84</v>
      </c>
      <c r="B1" s="43" t="s">
        <v>141</v>
      </c>
      <c r="D1" s="42" t="s">
        <v>85</v>
      </c>
      <c r="E1" s="43" t="str">
        <f>IF('Continuous Case Report'!C4="","None",'Continuous Case Report'!C4)</f>
        <v>None</v>
      </c>
      <c r="G1" s="44" t="s">
        <v>86</v>
      </c>
      <c r="H1" s="45" t="s">
        <v>87</v>
      </c>
      <c r="I1" s="45" t="s">
        <v>88</v>
      </c>
      <c r="J1" s="45" t="s">
        <v>89</v>
      </c>
      <c r="K1" s="45" t="s">
        <v>90</v>
      </c>
      <c r="L1" s="46" t="s">
        <v>91</v>
      </c>
      <c r="N1" s="63" t="s">
        <v>140</v>
      </c>
      <c r="O1" s="63"/>
    </row>
    <row r="2" spans="1:15">
      <c r="A2" s="42" t="s">
        <v>92</v>
      </c>
      <c r="B2" s="43" t="s">
        <v>93</v>
      </c>
      <c r="G2" s="47">
        <v>1</v>
      </c>
      <c r="H2" s="43" t="str">
        <f>"D_A_"&amp;$B$1</f>
        <v>D_A_ContinuingCase</v>
      </c>
      <c r="I2" s="43" t="s">
        <v>94</v>
      </c>
      <c r="J2" s="43" t="s">
        <v>139</v>
      </c>
      <c r="K2" s="43">
        <v>20</v>
      </c>
      <c r="L2" s="48">
        <v>31</v>
      </c>
      <c r="N2" s="40">
        <v>2025</v>
      </c>
    </row>
    <row r="3" spans="1:15">
      <c r="G3" s="47">
        <v>2</v>
      </c>
      <c r="H3" s="43" t="str">
        <f>"D_A_"&amp;$B$1</f>
        <v>D_A_ContinuingCase</v>
      </c>
      <c r="I3" s="43" t="s">
        <v>94</v>
      </c>
      <c r="J3" s="43" t="s">
        <v>139</v>
      </c>
      <c r="K3" s="43">
        <v>33</v>
      </c>
      <c r="L3" s="48">
        <v>33</v>
      </c>
    </row>
    <row r="4" spans="1:15">
      <c r="G4" s="47">
        <v>3</v>
      </c>
      <c r="L4" s="48"/>
    </row>
    <row r="5" spans="1:15">
      <c r="A5" s="49" t="s">
        <v>95</v>
      </c>
      <c r="B5" s="50" t="str">
        <f>"12/1/"&amp;(N2+1)</f>
        <v>12/1/2026</v>
      </c>
      <c r="G5" s="47">
        <v>4</v>
      </c>
      <c r="L5" s="48"/>
    </row>
    <row r="6" spans="1:15">
      <c r="A6" s="49" t="s">
        <v>96</v>
      </c>
      <c r="B6" s="51"/>
      <c r="G6" s="47">
        <v>5</v>
      </c>
      <c r="L6" s="48"/>
    </row>
    <row r="7" spans="1:15">
      <c r="A7" s="49" t="s">
        <v>97</v>
      </c>
      <c r="B7" s="43" t="str">
        <f>TEXT(B5,"MMM")</f>
        <v>Dec</v>
      </c>
      <c r="G7" s="47">
        <v>6</v>
      </c>
      <c r="L7" s="48"/>
    </row>
    <row r="8" spans="1:15">
      <c r="A8" s="49" t="s">
        <v>98</v>
      </c>
      <c r="B8" s="43">
        <f>IF('Continuous Case Report'!$G$4="",1,'Continuous Case Report'!$G$4)</f>
        <v>1</v>
      </c>
      <c r="G8" s="47">
        <v>7</v>
      </c>
      <c r="L8" s="48"/>
    </row>
    <row r="9" spans="1:15">
      <c r="A9" s="49" t="s">
        <v>99</v>
      </c>
      <c r="B9" s="52"/>
      <c r="G9" s="47">
        <v>8</v>
      </c>
      <c r="L9" s="48"/>
    </row>
    <row r="10" spans="1:15">
      <c r="A10" s="49" t="s">
        <v>100</v>
      </c>
      <c r="B10" s="43" t="str" cm="1">
        <f t="array" aca="1" ref="B10" ca="1">MID(CELL("filename"),SEARCH("[",CELL("filename"))+1, SEARCH("]",CELL("filename"))-SEARCH("[",CELL("filename"))-1)</f>
        <v>CountyName CFY2526 Continuous Case Ver(DRAFT).xlsx</v>
      </c>
      <c r="G10" s="47">
        <v>9</v>
      </c>
      <c r="L10" s="48"/>
    </row>
    <row r="11" spans="1:15">
      <c r="A11" s="49" t="s">
        <v>101</v>
      </c>
      <c r="B11" s="43" t="str">
        <f>"R:\!CFY"&amp;(N2-2000)&amp;""&amp;(N2-1999)&amp;"\Incoming Reports\Continuing Case Activity Workload\"</f>
        <v>R:\!CFY2526\Incoming Reports\Continuing Case Activity Workload\</v>
      </c>
      <c r="G11" s="47">
        <v>10</v>
      </c>
      <c r="L11" s="48"/>
    </row>
    <row r="12" spans="1:15" ht="13.5" thickBot="1">
      <c r="B12" s="43" t="str">
        <f>E1&amp;" CFY"&amp;(N2-2000)&amp;""&amp;(N2-1999)&amp;" "&amp;B1&amp;" Annual Ver"&amp;B8&amp;" "&amp;TEXT(B5,"MMDDYY")&amp;".xlsx"</f>
        <v>None CFY2526 ContinuingCase Annual Ver1 120126.xlsx</v>
      </c>
      <c r="G12" s="53">
        <v>11</v>
      </c>
      <c r="H12" s="54"/>
      <c r="I12" s="54"/>
      <c r="J12" s="54"/>
      <c r="K12" s="54"/>
      <c r="L12" s="55"/>
    </row>
    <row r="13" spans="1:15">
      <c r="A13" s="49" t="s">
        <v>102</v>
      </c>
      <c r="B13" s="43">
        <v>2</v>
      </c>
    </row>
    <row r="20" spans="1:32" ht="25.5">
      <c r="A20" s="42" t="s">
        <v>103</v>
      </c>
      <c r="B20" s="42" t="s">
        <v>104</v>
      </c>
      <c r="C20" s="42" t="s">
        <v>136</v>
      </c>
      <c r="D20" s="42" t="s">
        <v>130</v>
      </c>
      <c r="E20" s="42" t="s">
        <v>131</v>
      </c>
      <c r="F20" s="42" t="s">
        <v>132</v>
      </c>
      <c r="G20" s="42" t="s">
        <v>133</v>
      </c>
      <c r="H20" s="42" t="s">
        <v>134</v>
      </c>
      <c r="I20" s="42" t="s">
        <v>135</v>
      </c>
      <c r="J20" s="42" t="s">
        <v>105</v>
      </c>
    </row>
    <row r="21" spans="1:32">
      <c r="A21" s="43">
        <f>IFERROR(INDEX('Form Data LOOKUP'!$B$2:$B$68,MATCH($E$1,'Form Data LOOKUP'!$A$2:$A$68,0)),0)</f>
        <v>0</v>
      </c>
      <c r="B21" s="43">
        <f>(N2-1999)</f>
        <v>26</v>
      </c>
      <c r="C21" s="43" t="s">
        <v>137</v>
      </c>
      <c r="D21" s="43" t="str">
        <f>'Continuous Case Report'!$C$9</f>
        <v>CRIMINAL</v>
      </c>
      <c r="E21" s="43" t="str">
        <f>'Continuous Case Report'!$C$10</f>
        <v>Circuit
(Defendants)</v>
      </c>
      <c r="F21" s="56">
        <f>'Continuous Case Report'!$C$12</f>
        <v>0</v>
      </c>
      <c r="G21" s="56">
        <f>'Continuous Case Report'!$C$13</f>
        <v>0</v>
      </c>
      <c r="H21" s="56">
        <f>'Continuous Case Report'!$C$14</f>
        <v>0</v>
      </c>
      <c r="I21" s="56">
        <f>'Continuous Case Report'!$C$15</f>
        <v>0</v>
      </c>
      <c r="J21" s="57">
        <v>8</v>
      </c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9"/>
      <c r="AF21" s="60"/>
    </row>
    <row r="22" spans="1:32">
      <c r="A22" s="43">
        <f>IFERROR(INDEX('Form Data LOOKUP'!$B$2:$B$68,MATCH($E$1,'Form Data LOOKUP'!$A$2:$A$68,0)),0)</f>
        <v>0</v>
      </c>
      <c r="B22" s="43">
        <f>$B$21</f>
        <v>26</v>
      </c>
      <c r="C22" s="43" t="s">
        <v>137</v>
      </c>
      <c r="D22" s="43" t="str">
        <f>'Continuous Case Report'!$C$9</f>
        <v>CRIMINAL</v>
      </c>
      <c r="E22" s="43" t="str">
        <f>'Continuous Case Report'!$D$10</f>
        <v>County
(Defendants)</v>
      </c>
      <c r="F22" s="56">
        <f>'Continuous Case Report'!$D$12</f>
        <v>0</v>
      </c>
      <c r="G22" s="56">
        <f>'Continuous Case Report'!$D$13</f>
        <v>0</v>
      </c>
      <c r="H22" s="56">
        <f>'Continuous Case Report'!$D$14</f>
        <v>0</v>
      </c>
      <c r="I22" s="56">
        <f>'Continuous Case Report'!$D$15</f>
        <v>0</v>
      </c>
      <c r="J22" s="57">
        <v>8</v>
      </c>
      <c r="K22" s="61"/>
      <c r="M22" s="61"/>
      <c r="N22" s="61"/>
      <c r="O22" s="61"/>
      <c r="P22" s="61"/>
      <c r="R22" s="61"/>
    </row>
    <row r="23" spans="1:32">
      <c r="A23" s="43">
        <f>IFERROR(INDEX('Form Data LOOKUP'!$B$2:$B$68,MATCH($E$1,'Form Data LOOKUP'!$A$2:$A$68,0)),0)</f>
        <v>0</v>
      </c>
      <c r="B23" s="43">
        <f t="shared" ref="B23:B33" si="0">$B$21</f>
        <v>26</v>
      </c>
      <c r="C23" s="43" t="s">
        <v>137</v>
      </c>
      <c r="D23" s="43" t="str">
        <f>'Continuous Case Report'!$C$9</f>
        <v>CRIMINAL</v>
      </c>
      <c r="E23" s="43" t="str">
        <f>'Continuous Case Report'!$E$10</f>
        <v>Juvenile Delinquency
(Juveniles)</v>
      </c>
      <c r="F23" s="56">
        <f>'Continuous Case Report'!$E$12</f>
        <v>0</v>
      </c>
      <c r="G23" s="56">
        <f>'Continuous Case Report'!$E$13</f>
        <v>0</v>
      </c>
      <c r="H23" s="56">
        <f>'Continuous Case Report'!$E$14</f>
        <v>0</v>
      </c>
      <c r="I23" s="56">
        <f>'Continuous Case Report'!$E$15</f>
        <v>0</v>
      </c>
      <c r="J23" s="57">
        <v>8</v>
      </c>
      <c r="K23" s="61"/>
      <c r="M23" s="61"/>
      <c r="N23" s="61"/>
      <c r="O23" s="61"/>
      <c r="P23" s="61"/>
      <c r="Q23" s="61"/>
      <c r="R23" s="61"/>
    </row>
    <row r="24" spans="1:32">
      <c r="A24" s="43">
        <f>IFERROR(INDEX('Form Data LOOKUP'!$B$2:$B$68,MATCH($E$1,'Form Data LOOKUP'!$A$2:$A$68,0)),0)</f>
        <v>0</v>
      </c>
      <c r="B24" s="43">
        <f t="shared" si="0"/>
        <v>26</v>
      </c>
      <c r="C24" s="43" t="s">
        <v>137</v>
      </c>
      <c r="D24" s="43" t="str">
        <f>'Continuous Case Report'!$C$9</f>
        <v>CRIMINAL</v>
      </c>
      <c r="E24" s="43" t="str">
        <f>'Continuous Case Report'!$F$10</f>
        <v>Traffic
(UTC)</v>
      </c>
      <c r="F24" s="56">
        <f>'Continuous Case Report'!$F$12</f>
        <v>0</v>
      </c>
      <c r="G24" s="56">
        <f>'Continuous Case Report'!$F$13</f>
        <v>0</v>
      </c>
      <c r="H24" s="56">
        <f>'Continuous Case Report'!$F$14</f>
        <v>0</v>
      </c>
      <c r="I24" s="56">
        <f>'Continuous Case Report'!$F$15</f>
        <v>0</v>
      </c>
      <c r="J24" s="57">
        <v>8</v>
      </c>
      <c r="K24" s="61"/>
      <c r="M24" s="61"/>
      <c r="N24" s="61"/>
      <c r="O24" s="61"/>
      <c r="P24" s="61"/>
      <c r="Q24" s="61"/>
      <c r="R24" s="61"/>
      <c r="AB24" s="58"/>
    </row>
    <row r="25" spans="1:32">
      <c r="A25" s="43">
        <f>IFERROR(INDEX('Form Data LOOKUP'!$B$2:$B$68,MATCH($E$1,'Form Data LOOKUP'!$A$2:$A$68,0)),0)</f>
        <v>0</v>
      </c>
      <c r="B25" s="43">
        <f t="shared" si="0"/>
        <v>26</v>
      </c>
      <c r="C25" s="43" t="s">
        <v>137</v>
      </c>
      <c r="D25" s="43" t="str">
        <f>'Continuous Case Report'!$G$9</f>
        <v>CIVIL</v>
      </c>
      <c r="E25" s="43" t="str">
        <f>'Continuous Case Report'!$G$10</f>
        <v>Circuit
(Cases)</v>
      </c>
      <c r="F25" s="56">
        <f>'Continuous Case Report'!$G$12</f>
        <v>0</v>
      </c>
      <c r="G25" s="56">
        <f>'Continuous Case Report'!$G$13</f>
        <v>0</v>
      </c>
      <c r="H25" s="56">
        <f>'Continuous Case Report'!$G$14</f>
        <v>0</v>
      </c>
      <c r="I25" s="56">
        <f>'Continuous Case Report'!$G$15</f>
        <v>0</v>
      </c>
      <c r="J25" s="57">
        <v>8</v>
      </c>
      <c r="K25" s="61"/>
      <c r="M25" s="61"/>
      <c r="N25" s="61"/>
      <c r="O25" s="61"/>
      <c r="P25" s="61"/>
      <c r="Q25" s="61"/>
      <c r="R25" s="61"/>
      <c r="T25" s="61"/>
    </row>
    <row r="26" spans="1:32">
      <c r="A26" s="43">
        <f>IFERROR(INDEX('Form Data LOOKUP'!$B$2:$B$68,MATCH($E$1,'Form Data LOOKUP'!$A$2:$A$68,0)),0)</f>
        <v>0</v>
      </c>
      <c r="B26" s="43">
        <f t="shared" si="0"/>
        <v>26</v>
      </c>
      <c r="C26" s="43" t="s">
        <v>137</v>
      </c>
      <c r="D26" s="43" t="str">
        <f>'Continuous Case Report'!$G$9</f>
        <v>CIVIL</v>
      </c>
      <c r="E26" s="43" t="str">
        <f>'Continuous Case Report'!$H$10</f>
        <v>County
(Cases)</v>
      </c>
      <c r="F26" s="56">
        <f>'Continuous Case Report'!$H$12</f>
        <v>0</v>
      </c>
      <c r="G26" s="56">
        <f>'Continuous Case Report'!$H$13</f>
        <v>0</v>
      </c>
      <c r="H26" s="56">
        <f>'Continuous Case Report'!$H$14</f>
        <v>0</v>
      </c>
      <c r="I26" s="56">
        <f>'Continuous Case Report'!$H$15</f>
        <v>0</v>
      </c>
      <c r="J26" s="57">
        <v>8</v>
      </c>
      <c r="K26" s="61"/>
      <c r="M26" s="61"/>
      <c r="N26" s="61"/>
      <c r="O26" s="61"/>
      <c r="P26" s="61"/>
      <c r="Q26" s="61"/>
      <c r="R26" s="61"/>
      <c r="S26" s="61"/>
      <c r="T26" s="61"/>
    </row>
    <row r="27" spans="1:32">
      <c r="A27" s="43">
        <f>IFERROR(INDEX('Form Data LOOKUP'!$B$2:$B$68,MATCH($E$1,'Form Data LOOKUP'!$A$2:$A$68,0)),0)</f>
        <v>0</v>
      </c>
      <c r="B27" s="43">
        <f t="shared" si="0"/>
        <v>26</v>
      </c>
      <c r="C27" s="43" t="s">
        <v>137</v>
      </c>
      <c r="D27" s="43" t="str">
        <f>'Continuous Case Report'!$G$9</f>
        <v>CIVIL</v>
      </c>
      <c r="E27" s="43" t="str">
        <f>'Continuous Case Report'!$I$10</f>
        <v>Circuit Probate
(Cases)</v>
      </c>
      <c r="F27" s="56">
        <f>'Continuous Case Report'!$I$12</f>
        <v>0</v>
      </c>
      <c r="G27" s="56">
        <f>'Continuous Case Report'!$I$13</f>
        <v>0</v>
      </c>
      <c r="H27" s="56">
        <f>'Continuous Case Report'!$I$14</f>
        <v>0</v>
      </c>
      <c r="I27" s="56">
        <f>'Continuous Case Report'!$I$15</f>
        <v>0</v>
      </c>
      <c r="J27" s="57">
        <v>8</v>
      </c>
      <c r="K27" s="61"/>
      <c r="L27" s="61"/>
      <c r="M27" s="61"/>
      <c r="N27" s="61"/>
      <c r="O27" s="61"/>
      <c r="P27" s="61"/>
      <c r="Q27" s="61"/>
      <c r="R27" s="61"/>
      <c r="S27" s="61"/>
      <c r="T27" s="61"/>
    </row>
    <row r="28" spans="1:32">
      <c r="A28" s="43">
        <f>IFERROR(INDEX('Form Data LOOKUP'!$B$2:$B$68,MATCH($E$1,'Form Data LOOKUP'!$A$2:$A$68,0)),0)</f>
        <v>0</v>
      </c>
      <c r="B28" s="43">
        <f t="shared" si="0"/>
        <v>26</v>
      </c>
      <c r="C28" s="43" t="s">
        <v>137</v>
      </c>
      <c r="D28" s="43" t="str">
        <f>'Continuous Case Report'!$G$9</f>
        <v>CIVIL</v>
      </c>
      <c r="E28" s="43" t="str">
        <f>'Continuous Case Report'!$J$10</f>
        <v>Family
(Cases)</v>
      </c>
      <c r="F28" s="56">
        <f>'Continuous Case Report'!$J$12</f>
        <v>0</v>
      </c>
      <c r="G28" s="56">
        <f>'Continuous Case Report'!$J$13</f>
        <v>0</v>
      </c>
      <c r="H28" s="56">
        <f>'Continuous Case Report'!$J$14</f>
        <v>0</v>
      </c>
      <c r="I28" s="56">
        <f>'Continuous Case Report'!$J$15</f>
        <v>0</v>
      </c>
      <c r="J28" s="57">
        <v>8</v>
      </c>
      <c r="K28" s="61"/>
      <c r="L28" s="61"/>
      <c r="M28" s="61"/>
      <c r="N28" s="61"/>
      <c r="O28" s="61"/>
      <c r="P28" s="61"/>
      <c r="Q28" s="61"/>
      <c r="R28" s="61"/>
      <c r="S28" s="61"/>
      <c r="T28" s="61"/>
    </row>
    <row r="29" spans="1:32" ht="15">
      <c r="A29" s="43">
        <f>IFERROR(INDEX('Form Data LOOKUP'!$B$2:$B$68,MATCH($E$1,'Form Data LOOKUP'!$A$2:$A$68,0)),0)</f>
        <v>0</v>
      </c>
      <c r="B29" s="43">
        <f t="shared" si="0"/>
        <v>26</v>
      </c>
      <c r="C29" s="43" t="s">
        <v>137</v>
      </c>
      <c r="D29" s="43" t="str">
        <f>'Continuous Case Report'!$G$9</f>
        <v>CIVIL</v>
      </c>
      <c r="E29" s="43" t="str">
        <f>'Continuous Case Report'!$K$10</f>
        <v>Juvenile Dependency
(Cases)</v>
      </c>
      <c r="F29" s="56">
        <f>'Continuous Case Report'!$K$12</f>
        <v>0</v>
      </c>
      <c r="G29" s="56">
        <f>'Continuous Case Report'!$K$13</f>
        <v>0</v>
      </c>
      <c r="H29" s="56">
        <f>'Continuous Case Report'!$K$14</f>
        <v>0</v>
      </c>
      <c r="I29" s="56">
        <f>'Continuous Case Report'!$K$15</f>
        <v>0</v>
      </c>
      <c r="J29" s="57">
        <v>8</v>
      </c>
      <c r="K29"/>
      <c r="L29" s="61"/>
      <c r="M29" s="61"/>
      <c r="N29" s="61"/>
      <c r="O29" s="61"/>
      <c r="P29" s="61"/>
      <c r="Q29" s="61"/>
      <c r="R29" s="61"/>
      <c r="S29" s="61"/>
      <c r="T29" s="61"/>
    </row>
    <row r="30" spans="1:32">
      <c r="A30" s="43">
        <f>IFERROR(INDEX('Form Data LOOKUP'!$B$2:$B$68,MATCH($E$1,'Form Data LOOKUP'!$A$2:$A$68,0)),0)</f>
        <v>0</v>
      </c>
      <c r="B30" s="43">
        <f t="shared" si="0"/>
        <v>26</v>
      </c>
      <c r="C30" s="43" t="s">
        <v>137</v>
      </c>
      <c r="D30" s="43" t="str">
        <f>'Continuous Case Report'!$G$9</f>
        <v>CIVIL</v>
      </c>
      <c r="E30" s="43" t="str">
        <f>'Continuous Case Report'!$L$10</f>
        <v>Traffic
(UTC)</v>
      </c>
      <c r="F30" s="56">
        <f>'Continuous Case Report'!$L$12</f>
        <v>0</v>
      </c>
      <c r="G30" s="56">
        <f>'Continuous Case Report'!$L$13</f>
        <v>0</v>
      </c>
      <c r="H30" s="56">
        <f>'Continuous Case Report'!$L$14</f>
        <v>0</v>
      </c>
      <c r="I30" s="56">
        <f>'Continuous Case Report'!$L$15</f>
        <v>0</v>
      </c>
      <c r="J30" s="57">
        <v>8</v>
      </c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32">
      <c r="A31" s="43">
        <f>IFERROR(INDEX('Form Data LOOKUP'!$B$2:$B$68,MATCH($E$1,'Form Data LOOKUP'!$A$2:$A$68,0)),0)</f>
        <v>0</v>
      </c>
      <c r="B31" s="43">
        <f t="shared" si="0"/>
        <v>26</v>
      </c>
      <c r="C31" s="43" t="s">
        <v>137</v>
      </c>
      <c r="D31" s="43" t="s">
        <v>138</v>
      </c>
      <c r="E31" s="43" t="str">
        <f>'Continuous Case Report'!$M$10</f>
        <v>TOTALS</v>
      </c>
      <c r="F31" s="43">
        <f>'Continuous Case Report'!$M$12</f>
        <v>0</v>
      </c>
      <c r="G31" s="43">
        <f>'Continuous Case Report'!$M$13</f>
        <v>0</v>
      </c>
      <c r="H31" s="43">
        <f>'Continuous Case Report'!$M$14</f>
        <v>0</v>
      </c>
      <c r="I31" s="43">
        <f>'Continuous Case Report'!$M$15</f>
        <v>0</v>
      </c>
      <c r="J31" s="57">
        <v>8</v>
      </c>
      <c r="K31" s="61"/>
      <c r="L31" s="61"/>
      <c r="M31" s="61"/>
      <c r="N31" s="61"/>
      <c r="O31" s="61"/>
      <c r="P31" s="61"/>
      <c r="Q31" s="61"/>
      <c r="R31" s="61"/>
      <c r="S31" s="61"/>
      <c r="T31" s="61"/>
    </row>
    <row r="32" spans="1:32" ht="25.5">
      <c r="A32" s="42" t="s">
        <v>103</v>
      </c>
      <c r="B32" s="42" t="s">
        <v>104</v>
      </c>
      <c r="C32" s="42" t="s">
        <v>136</v>
      </c>
      <c r="D32" s="42" t="s">
        <v>130</v>
      </c>
      <c r="E32" s="42" t="s">
        <v>131</v>
      </c>
      <c r="F32" s="42" t="s">
        <v>132</v>
      </c>
      <c r="G32" s="42" t="s">
        <v>133</v>
      </c>
      <c r="H32" s="42" t="s">
        <v>134</v>
      </c>
      <c r="I32" s="42" t="s">
        <v>135</v>
      </c>
      <c r="J32" s="42" t="s">
        <v>105</v>
      </c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>
      <c r="A33" s="43">
        <f>IFERROR(INDEX('Form Data LOOKUP'!$B$2:$B$68,MATCH($E$1,'Form Data LOOKUP'!$A$2:$A$68,0)),0)</f>
        <v>0</v>
      </c>
      <c r="B33" s="43">
        <f t="shared" si="0"/>
        <v>26</v>
      </c>
      <c r="C33" s="43" t="s">
        <v>137</v>
      </c>
      <c r="D33" s="43" t="s">
        <v>138</v>
      </c>
      <c r="E33" s="43" t="s">
        <v>142</v>
      </c>
      <c r="F33" s="56" t="str">
        <f>IF('Continuous Case Report'!$C$17="","",'Continuous Case Report'!$C$17)</f>
        <v/>
      </c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</row>
    <row r="34" spans="1:20"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</row>
    <row r="35" spans="1:20"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</row>
    <row r="36" spans="1:20"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</row>
    <row r="37" spans="1:20"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</row>
    <row r="38" spans="1:20"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</row>
    <row r="39" spans="1:20"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</row>
    <row r="40" spans="1:20"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</row>
    <row r="41" spans="1:20"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</row>
    <row r="43" spans="1:20"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</row>
    <row r="44" spans="1:20"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</row>
    <row r="45" spans="1:20"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</row>
    <row r="46" spans="1:20"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</row>
    <row r="47" spans="1:20"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</row>
    <row r="48" spans="1:20"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</row>
    <row r="49" spans="7:20"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7:20"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</row>
    <row r="51" spans="7:20"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</row>
    <row r="52" spans="7:20"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</row>
    <row r="53" spans="7:20"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</row>
    <row r="54" spans="7:20"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</row>
    <row r="55" spans="7:20"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</row>
    <row r="56" spans="7:20"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</row>
    <row r="57" spans="7:20"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</row>
    <row r="58" spans="7:20"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</row>
    <row r="59" spans="7:20"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</row>
    <row r="60" spans="7:20"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</row>
    <row r="61" spans="7:20"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</row>
    <row r="62" spans="7:20"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</row>
    <row r="63" spans="7:20"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</row>
    <row r="64" spans="7:20"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</row>
    <row r="65" spans="7:20"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</row>
    <row r="66" spans="7:20"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</row>
    <row r="67" spans="7:20"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</row>
    <row r="68" spans="7:20"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</row>
    <row r="69" spans="7:20"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</row>
    <row r="70" spans="7:20"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</row>
    <row r="71" spans="7:20"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</row>
    <row r="72" spans="7:20"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</row>
    <row r="73" spans="7:20"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</row>
    <row r="74" spans="7:20"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</row>
    <row r="75" spans="7:20"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</row>
    <row r="76" spans="7:20"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</row>
    <row r="77" spans="7:20"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</row>
    <row r="78" spans="7:20"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</row>
    <row r="79" spans="7:20"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</row>
    <row r="80" spans="7:20"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</row>
    <row r="81" spans="7:20"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</row>
    <row r="82" spans="7:20"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</row>
    <row r="83" spans="7:20"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</row>
    <row r="84" spans="7:20"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</row>
    <row r="85" spans="7:20"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</row>
    <row r="86" spans="7:20"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</row>
    <row r="87" spans="7:20"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</row>
    <row r="88" spans="7:20"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</row>
    <row r="89" spans="7:20"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</row>
    <row r="90" spans="7:20"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</row>
    <row r="91" spans="7:20"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</row>
    <row r="92" spans="7:20"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</row>
    <row r="93" spans="7:20"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</row>
    <row r="94" spans="7:20"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</row>
    <row r="95" spans="7:20"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</row>
    <row r="96" spans="7:20"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</row>
    <row r="97" spans="7:22"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</row>
    <row r="98" spans="7:22"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</row>
    <row r="99" spans="7:22"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</row>
    <row r="100" spans="7:22"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</row>
    <row r="101" spans="7:22"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</row>
    <row r="102" spans="7:22"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</row>
    <row r="103" spans="7:22"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</row>
    <row r="104" spans="7:22"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</row>
    <row r="105" spans="7:22"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</row>
    <row r="106" spans="7:22"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</row>
    <row r="107" spans="7:22"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</row>
    <row r="108" spans="7:22"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</row>
    <row r="109" spans="7:22"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</row>
    <row r="110" spans="7:22"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</row>
    <row r="111" spans="7:22"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</row>
    <row r="112" spans="7:22"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</row>
    <row r="113" spans="7:32"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7:32"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</row>
    <row r="115" spans="7:32"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</row>
    <row r="116" spans="7:32"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</row>
    <row r="117" spans="7:32"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</row>
    <row r="118" spans="7:32"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</row>
    <row r="119" spans="7:32"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</row>
    <row r="120" spans="7:32"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</row>
    <row r="121" spans="7:32"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</row>
    <row r="122" spans="7:32"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</row>
    <row r="123" spans="7:32"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</row>
    <row r="124" spans="7:32"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</row>
    <row r="125" spans="7:32"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</row>
    <row r="126" spans="7:32"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</row>
    <row r="127" spans="7:32"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</row>
    <row r="128" spans="7:32"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</row>
    <row r="129" spans="7:33"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</row>
    <row r="130" spans="7:33">
      <c r="G130" s="62"/>
      <c r="H130" s="62"/>
      <c r="I130" s="62"/>
      <c r="J130" s="62"/>
      <c r="S130" s="61"/>
      <c r="T130" s="61"/>
    </row>
    <row r="131" spans="7:33">
      <c r="G131" s="62"/>
      <c r="H131" s="62"/>
      <c r="I131" s="62"/>
      <c r="J131" s="62"/>
      <c r="S131" s="61"/>
      <c r="T131" s="61"/>
    </row>
    <row r="132" spans="7:33">
      <c r="G132" s="62"/>
      <c r="H132" s="62"/>
      <c r="I132" s="62"/>
      <c r="J132" s="62"/>
      <c r="S132" s="61"/>
      <c r="T132" s="61"/>
    </row>
    <row r="133" spans="7:33">
      <c r="G133" s="62"/>
      <c r="H133" s="62"/>
      <c r="I133" s="62"/>
      <c r="J133" s="62"/>
      <c r="S133" s="61"/>
      <c r="T133" s="61"/>
    </row>
    <row r="134" spans="7:33">
      <c r="G134" s="62"/>
      <c r="H134" s="62"/>
      <c r="I134" s="62"/>
      <c r="J134" s="62"/>
      <c r="L134" s="62"/>
      <c r="S134" s="61"/>
      <c r="T134" s="61"/>
    </row>
    <row r="135" spans="7:33">
      <c r="G135" s="62"/>
      <c r="H135" s="62"/>
      <c r="I135" s="62"/>
      <c r="J135" s="62"/>
      <c r="S135" s="61"/>
      <c r="T135" s="61"/>
    </row>
    <row r="136" spans="7:33">
      <c r="G136" s="62"/>
      <c r="H136" s="62"/>
      <c r="I136" s="62"/>
      <c r="J136" s="62"/>
      <c r="S136" s="61"/>
      <c r="T136" s="61"/>
    </row>
    <row r="137" spans="7:33">
      <c r="G137" s="62"/>
      <c r="H137" s="62"/>
      <c r="I137" s="62"/>
      <c r="J137" s="62"/>
      <c r="S137" s="61"/>
      <c r="T137" s="61"/>
    </row>
    <row r="138" spans="7:33">
      <c r="G138" s="62"/>
      <c r="H138" s="62"/>
      <c r="I138" s="62"/>
      <c r="J138" s="62"/>
      <c r="S138" s="61"/>
      <c r="T138" s="61"/>
    </row>
    <row r="139" spans="7:33">
      <c r="G139" s="62"/>
      <c r="H139" s="62"/>
      <c r="I139" s="62"/>
      <c r="J139" s="62"/>
      <c r="L139" s="62"/>
      <c r="T139" s="61"/>
    </row>
    <row r="140" spans="7:33">
      <c r="G140" s="62"/>
      <c r="H140" s="62"/>
      <c r="I140" s="62"/>
      <c r="J140" s="62"/>
      <c r="T140" s="61"/>
    </row>
    <row r="141" spans="7:33">
      <c r="G141" s="62"/>
      <c r="H141" s="62"/>
      <c r="I141" s="62"/>
      <c r="J141" s="62"/>
      <c r="T141" s="61"/>
    </row>
    <row r="142" spans="7:33">
      <c r="G142" s="62"/>
      <c r="H142" s="62"/>
      <c r="I142" s="62"/>
      <c r="J142" s="62"/>
      <c r="L142" s="62"/>
      <c r="T142" s="61"/>
    </row>
    <row r="143" spans="7:33">
      <c r="G143" s="62"/>
      <c r="H143" s="62"/>
      <c r="I143" s="62"/>
      <c r="J143" s="62"/>
      <c r="T143" s="61"/>
    </row>
    <row r="144" spans="7:33">
      <c r="G144" s="62"/>
      <c r="H144" s="62"/>
      <c r="I144" s="62"/>
      <c r="J144" s="62"/>
      <c r="T144" s="61"/>
    </row>
    <row r="145" spans="7:20">
      <c r="G145" s="62"/>
      <c r="H145" s="62"/>
      <c r="I145" s="62"/>
      <c r="J145" s="62"/>
      <c r="L145" s="62"/>
      <c r="T145" s="61"/>
    </row>
    <row r="146" spans="7:20">
      <c r="G146" s="62"/>
      <c r="H146" s="62"/>
      <c r="I146" s="62"/>
      <c r="J146" s="62"/>
      <c r="T146" s="61"/>
    </row>
    <row r="147" spans="7:20">
      <c r="G147" s="62"/>
      <c r="H147" s="62"/>
      <c r="I147" s="62"/>
      <c r="J147" s="62"/>
      <c r="T147" s="61"/>
    </row>
    <row r="148" spans="7:20">
      <c r="G148" s="62"/>
      <c r="H148" s="62"/>
      <c r="I148" s="62"/>
      <c r="J148" s="62"/>
      <c r="L148" s="62"/>
      <c r="T148" s="61"/>
    </row>
    <row r="149" spans="7:20">
      <c r="L149" s="62"/>
      <c r="T149" s="61"/>
    </row>
    <row r="150" spans="7:20">
      <c r="T150" s="61"/>
    </row>
    <row r="151" spans="7:20">
      <c r="T151" s="61"/>
    </row>
    <row r="152" spans="7:20">
      <c r="T152" s="61"/>
    </row>
    <row r="153" spans="7:20">
      <c r="T153" s="61"/>
    </row>
    <row r="154" spans="7:20">
      <c r="T154" s="61"/>
    </row>
    <row r="155" spans="7:20">
      <c r="T155" s="61"/>
    </row>
    <row r="156" spans="7:20">
      <c r="T156" s="61"/>
    </row>
    <row r="157" spans="7:20">
      <c r="T157" s="61"/>
    </row>
    <row r="158" spans="7:20">
      <c r="T158" s="61"/>
    </row>
    <row r="159" spans="7:20">
      <c r="G159" s="62"/>
      <c r="H159" s="62"/>
      <c r="I159" s="62"/>
      <c r="J159" s="62"/>
      <c r="T159" s="61"/>
    </row>
    <row r="160" spans="7:20">
      <c r="G160" s="62"/>
      <c r="H160" s="62"/>
      <c r="I160" s="62"/>
      <c r="J160" s="62"/>
      <c r="T160" s="61"/>
    </row>
    <row r="161" spans="7:20">
      <c r="G161" s="62"/>
      <c r="H161" s="62"/>
      <c r="I161" s="62"/>
      <c r="J161" s="62"/>
      <c r="T161" s="61"/>
    </row>
    <row r="162" spans="7:20">
      <c r="G162" s="62"/>
      <c r="H162" s="62"/>
      <c r="I162" s="62"/>
      <c r="J162" s="62"/>
      <c r="T162" s="61"/>
    </row>
    <row r="163" spans="7:20">
      <c r="G163" s="62"/>
      <c r="H163" s="62"/>
      <c r="I163" s="62"/>
      <c r="J163" s="62"/>
      <c r="T163" s="61"/>
    </row>
    <row r="164" spans="7:20">
      <c r="G164" s="62"/>
      <c r="H164" s="62"/>
      <c r="I164" s="62"/>
      <c r="J164" s="62"/>
      <c r="T164" s="61"/>
    </row>
    <row r="165" spans="7:20">
      <c r="G165" s="62"/>
      <c r="H165" s="62"/>
      <c r="I165" s="62"/>
      <c r="J165" s="62"/>
      <c r="T165" s="61"/>
    </row>
    <row r="166" spans="7:20">
      <c r="G166" s="62"/>
      <c r="H166" s="62"/>
      <c r="I166" s="62"/>
      <c r="J166" s="62"/>
      <c r="T166" s="61"/>
    </row>
    <row r="167" spans="7:20">
      <c r="G167" s="62"/>
      <c r="H167" s="62"/>
      <c r="I167" s="62"/>
      <c r="J167" s="62"/>
      <c r="T167" s="61"/>
    </row>
    <row r="168" spans="7:20">
      <c r="G168" s="62"/>
      <c r="H168" s="62"/>
      <c r="I168" s="62"/>
      <c r="J168" s="62"/>
      <c r="T168" s="61"/>
    </row>
    <row r="169" spans="7:20">
      <c r="T169" s="61"/>
    </row>
    <row r="170" spans="7:20">
      <c r="T170" s="61"/>
    </row>
    <row r="171" spans="7:20">
      <c r="T171" s="61"/>
    </row>
    <row r="172" spans="7:20">
      <c r="T172" s="61"/>
    </row>
    <row r="173" spans="7:20">
      <c r="T173" s="61"/>
    </row>
    <row r="174" spans="7:20">
      <c r="T174" s="61"/>
    </row>
    <row r="175" spans="7:20">
      <c r="T175" s="61"/>
    </row>
    <row r="176" spans="7:20">
      <c r="T176" s="61"/>
    </row>
    <row r="177" spans="1:20">
      <c r="T177" s="61"/>
    </row>
    <row r="178" spans="1:20">
      <c r="T178" s="61"/>
    </row>
    <row r="179" spans="1:20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</row>
    <row r="240" spans="1:8">
      <c r="A240" s="42"/>
      <c r="B240" s="42"/>
      <c r="C240" s="42"/>
      <c r="D240" s="42"/>
      <c r="E240" s="42"/>
      <c r="F240" s="42"/>
      <c r="G240" s="42"/>
      <c r="H240" s="61"/>
    </row>
    <row r="241" spans="1:20">
      <c r="H241" s="61"/>
    </row>
    <row r="242" spans="1:20">
      <c r="H242" s="61"/>
    </row>
    <row r="243" spans="1:20">
      <c r="H243" s="61"/>
    </row>
    <row r="244" spans="1:20">
      <c r="H244" s="61"/>
    </row>
    <row r="245" spans="1:20">
      <c r="H245" s="61"/>
    </row>
    <row r="247" spans="1:20">
      <c r="H247" s="61"/>
    </row>
    <row r="251" spans="1:20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</row>
    <row r="252" spans="1:20">
      <c r="G252" s="56"/>
    </row>
  </sheetData>
  <sheetProtection algorithmName="SHA-512" hashValue="2OwqtVMNCEbE9DOmpdjz79RLiyehSNctxwHkOllszM8LFn5GqFdJ5WIDsVtxZEkJn6fwhST4AWqWCT8bOdGMfQ==" saltValue="thwBXl/cCaqFuQaNThg8kQ==" spinCount="100000" sheet="1" objects="1" scenarios="1"/>
  <mergeCells count="1">
    <mergeCell ref="N1:O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CD59F39EBDE74291167947AAF782C9" ma:contentTypeVersion="11" ma:contentTypeDescription="Create a new document." ma:contentTypeScope="" ma:versionID="ec4450c8f0ac66727d12081a69d39949">
  <xsd:schema xmlns:xsd="http://www.w3.org/2001/XMLSchema" xmlns:xs="http://www.w3.org/2001/XMLSchema" xmlns:p="http://schemas.microsoft.com/office/2006/metadata/properties" xmlns:ns2="9c0b44ed-49b1-4922-89cb-c94d5dd4b232" xmlns:ns3="64cab724-e348-4532-adce-e81c2310dbe9" targetNamespace="http://schemas.microsoft.com/office/2006/metadata/properties" ma:root="true" ma:fieldsID="1824a2d48e8f483987ad45ab61a7aad8" ns2:_="" ns3:_="">
    <xsd:import namespace="9c0b44ed-49b1-4922-89cb-c94d5dd4b232"/>
    <xsd:import namespace="64cab724-e348-4532-adce-e81c2310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b44ed-49b1-4922-89cb-c94d5dd4b2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22d6b61-a554-4060-a7a2-c578e32b07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ab724-e348-4532-adce-e81c2310dbe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d331576-c22f-4aca-9961-7e25f066b50d}" ma:internalName="TaxCatchAll" ma:showField="CatchAllData" ma:web="64cab724-e348-4532-adce-e81c2310d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cab724-e348-4532-adce-e81c2310dbe9" xsi:nil="true"/>
    <lcf76f155ced4ddcb4097134ff3c332f xmlns="9c0b44ed-49b1-4922-89cb-c94d5dd4b2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0CFAE0-FA50-4C45-BE30-D9AB5A971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b44ed-49b1-4922-89cb-c94d5dd4b232"/>
    <ds:schemaRef ds:uri="64cab724-e348-4532-adce-e81c2310d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C8EC0-5381-43C9-886E-39D79341E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8444EF-A4E9-48DE-9E8F-5FD731E9AE2E}">
  <ds:schemaRefs>
    <ds:schemaRef ds:uri="http://schemas.microsoft.com/office/2006/metadata/properties"/>
    <ds:schemaRef ds:uri="http://schemas.microsoft.com/office/infopath/2007/PartnerControls"/>
    <ds:schemaRef ds:uri="64cab724-e348-4532-adce-e81c2310dbe9"/>
    <ds:schemaRef ds:uri="9c0b44ed-49b1-4922-89cb-c94d5dd4b2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Continuous Case Report</vt:lpstr>
      <vt:lpstr>Form Data LOOKUP</vt:lpstr>
      <vt:lpstr>ReportInfo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lcarper@flccoc.org</dc:creator>
  <cp:lastModifiedBy>Leonard Carper</cp:lastModifiedBy>
  <cp:lastPrinted>2018-11-15T12:52:21Z</cp:lastPrinted>
  <dcterms:created xsi:type="dcterms:W3CDTF">2015-01-16T21:15:54Z</dcterms:created>
  <dcterms:modified xsi:type="dcterms:W3CDTF">2026-09-08T20:48:59Z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0x01010006CD59F39EBDE74291167947AAF782C9</vt:lpwstr>
  </property>
  <property fmtid="{D5CDD505-2E9C-101B-9397-08002B2CF9AE}" pid="3" name="Order">
    <vt:r8>196800</vt:r8>
  </property>
  <property fmtid="{D5CDD505-2E9C-101B-9397-08002B2CF9AE}" pid="4" name="xd_Signature">
    <vt:bool>false</vt:bool>
  </property>
  <property fmtid="{D5CDD505-2E9C-101B-9397-08002B2CF9AE}" pid="5" name="_ExtendedDescription">
    <vt:lpwstr/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