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flccoc.sharepoint.com/Reports1/!CFY2627/Forms &amp; Instructions/4 Jury Reimbursement/"/>
    </mc:Choice>
  </mc:AlternateContent>
  <xr:revisionPtr revIDLastSave="160" documentId="13_ncr:1_{98C95935-101C-4635-A7CA-28DBFCAD319B}" xr6:coauthVersionLast="47" xr6:coauthVersionMax="47" xr10:uidLastSave="{EDCCC815-C4CC-4DF7-897C-0705C3DF5070}"/>
  <workbookProtection workbookAlgorithmName="SHA-512" workbookHashValue="n7uPqbdyjnYSmIIwasuBI54zkDFDBW4jpwtKycewGludLSkxlJJXr+eKuGmTHNXppRaenzoWeOtSIm3UkFQtBw==" workbookSaltValue="j1LhkfzUVECbNYF1G1yhmA==" workbookSpinCount="100000" lockStructure="1"/>
  <bookViews>
    <workbookView xWindow="-28920" yWindow="-120" windowWidth="29040" windowHeight="15720" xr2:uid="{31B3D902-BE20-4ABB-9828-FFE8DFEC9F73}"/>
  </bookViews>
  <sheets>
    <sheet name="Jury_Data" sheetId="1" r:id="rId1"/>
    <sheet name="LookupData" sheetId="3" state="hidden" r:id="rId2"/>
    <sheet name="ReportInfo" sheetId="2" state="hidden" r:id="rId3"/>
  </sheets>
  <externalReferences>
    <externalReference r:id="rId4"/>
  </externalReferences>
  <definedNames>
    <definedName name="InsufficientAmount">[1]Estimate!$F$55</definedName>
    <definedName name="_xlnm.Print_Area" localSheetId="0">Jury_Data!$A$1:$M$85</definedName>
    <definedName name="UnExpendedAmount">[1]Estimate!$F$52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5" i="2" l="1"/>
  <c r="A115" i="2"/>
  <c r="A93" i="2"/>
  <c r="B93" i="2"/>
  <c r="A94" i="2"/>
  <c r="B94" i="2"/>
  <c r="A95" i="2"/>
  <c r="B95" i="2"/>
  <c r="A96" i="2"/>
  <c r="B96" i="2"/>
  <c r="B97" i="2" s="1"/>
  <c r="B98" i="2" s="1"/>
  <c r="B99" i="2" s="1"/>
  <c r="B100" i="2" s="1"/>
  <c r="B101" i="2" s="1"/>
  <c r="B102" i="2" s="1"/>
  <c r="B103" i="2" s="1"/>
  <c r="B104" i="2" s="1"/>
  <c r="B105" i="2" s="1"/>
  <c r="B106" i="2" s="1"/>
  <c r="B107" i="2" s="1"/>
  <c r="B108" i="2" s="1"/>
  <c r="B109" i="2" s="1"/>
  <c r="B110" i="2" s="1"/>
  <c r="B111" i="2" s="1"/>
  <c r="B112" i="2" s="1"/>
  <c r="B113" i="2" s="1"/>
  <c r="A97" i="2"/>
  <c r="A98" i="2"/>
  <c r="A99" i="2"/>
  <c r="A100" i="2"/>
  <c r="A101" i="2" s="1"/>
  <c r="A102" i="2" s="1"/>
  <c r="A103" i="2" s="1"/>
  <c r="A104" i="2" s="1"/>
  <c r="A105" i="2" s="1"/>
  <c r="A106" i="2" s="1"/>
  <c r="A107" i="2" s="1"/>
  <c r="A108" i="2" s="1"/>
  <c r="A109" i="2" s="1"/>
  <c r="A110" i="2" s="1"/>
  <c r="A111" i="2" s="1"/>
  <c r="A112" i="2" s="1"/>
  <c r="A113" i="2" s="1"/>
  <c r="H144" i="2"/>
  <c r="C19" i="3"/>
  <c r="E1" i="2" l="1"/>
  <c r="B10" i="2" a="1"/>
  <c r="B10" i="2" s="1"/>
  <c r="A21" i="2" l="1"/>
  <c r="B6" i="2"/>
  <c r="B8" i="2"/>
  <c r="B5" i="2"/>
  <c r="B7" i="2" s="1"/>
  <c r="H149" i="2"/>
  <c r="H148" i="2"/>
  <c r="H147" i="2"/>
  <c r="H146" i="2"/>
  <c r="H25" i="2"/>
  <c r="H143" i="2"/>
  <c r="H141" i="2"/>
  <c r="H139" i="2"/>
  <c r="H137" i="2"/>
  <c r="H115" i="2"/>
  <c r="H134" i="2"/>
  <c r="H133" i="2"/>
  <c r="H131" i="2"/>
  <c r="H130" i="2"/>
  <c r="H129" i="2"/>
  <c r="H128" i="2"/>
  <c r="H126" i="2"/>
  <c r="H125" i="2"/>
  <c r="H124" i="2"/>
  <c r="H123" i="2"/>
  <c r="H121" i="2"/>
  <c r="H120" i="2"/>
  <c r="H119" i="2"/>
  <c r="H118" i="2"/>
  <c r="H116"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2" i="2"/>
  <c r="H81" i="2"/>
  <c r="H79" i="2"/>
  <c r="H78" i="2"/>
  <c r="H76" i="2"/>
  <c r="H75" i="2"/>
  <c r="H73" i="2"/>
  <c r="H72" i="2"/>
  <c r="H71" i="2"/>
  <c r="H70" i="2"/>
  <c r="H69" i="2"/>
  <c r="H66" i="2"/>
  <c r="H65" i="2"/>
  <c r="H63" i="2"/>
  <c r="H62" i="2"/>
  <c r="H60" i="2"/>
  <c r="H59" i="2"/>
  <c r="H57" i="2"/>
  <c r="H56" i="2"/>
  <c r="H55" i="2"/>
  <c r="H54" i="2"/>
  <c r="H53" i="2"/>
  <c r="H50" i="2"/>
  <c r="H49" i="2"/>
  <c r="H47" i="2"/>
  <c r="H46" i="2"/>
  <c r="H44" i="2"/>
  <c r="H43" i="2"/>
  <c r="H41" i="2"/>
  <c r="H40" i="2"/>
  <c r="H39" i="2"/>
  <c r="H38" i="2"/>
  <c r="H37" i="2"/>
  <c r="H21" i="2"/>
  <c r="H34" i="2"/>
  <c r="H33" i="2"/>
  <c r="H31" i="2"/>
  <c r="H30" i="2"/>
  <c r="H28" i="2"/>
  <c r="H27" i="2"/>
  <c r="H24" i="2"/>
  <c r="H23" i="2"/>
  <c r="H22" i="2"/>
  <c r="A2" i="1"/>
  <c r="B9" i="2" l="1"/>
  <c r="C9" i="2" s="1"/>
  <c r="B11" i="2" s="1"/>
  <c r="A22" i="2"/>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G11" i="3"/>
  <c r="G10" i="3"/>
  <c r="G9" i="3"/>
  <c r="G8" i="3"/>
  <c r="G7" i="3"/>
  <c r="G6" i="3"/>
  <c r="G5" i="3"/>
  <c r="G4" i="3"/>
  <c r="G3" i="3"/>
  <c r="G14" i="3"/>
  <c r="G13" i="3"/>
  <c r="G12" i="3"/>
  <c r="B21" i="2"/>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M31" i="1"/>
  <c r="D9" i="2" l="1"/>
  <c r="B12" i="2" s="1"/>
  <c r="A86" i="2"/>
  <c r="A87" i="2" s="1"/>
  <c r="A88" i="2" s="1"/>
  <c r="A89" i="2" s="1"/>
  <c r="A90" i="2" s="1"/>
  <c r="A91" i="2" s="1"/>
  <c r="A92" i="2" s="1"/>
  <c r="B86" i="2"/>
  <c r="B87" i="2" s="1"/>
  <c r="B88" i="2" s="1"/>
  <c r="B89" i="2" s="1"/>
  <c r="B90" i="2" s="1"/>
  <c r="B91" i="2" s="1"/>
  <c r="B92" i="2" s="1"/>
  <c r="M44" i="1"/>
  <c r="M43" i="1"/>
  <c r="M45" i="1" s="1"/>
  <c r="M38" i="1"/>
  <c r="M37" i="1"/>
  <c r="M35" i="1"/>
  <c r="M34" i="1"/>
  <c r="M28" i="1"/>
  <c r="M29" i="1"/>
  <c r="M30" i="1"/>
  <c r="M26" i="1"/>
  <c r="M52" i="1"/>
  <c r="L50" i="1"/>
  <c r="K50" i="1"/>
  <c r="J50" i="1"/>
  <c r="I50" i="1"/>
  <c r="L45" i="1"/>
  <c r="H132" i="2" s="1"/>
  <c r="K45" i="1"/>
  <c r="H127" i="2" s="1"/>
  <c r="J45" i="1"/>
  <c r="H122" i="2" s="1"/>
  <c r="I45" i="1"/>
  <c r="H117" i="2" s="1"/>
  <c r="M27" i="1"/>
  <c r="M25" i="1"/>
  <c r="L39" i="1"/>
  <c r="H83" i="2" s="1"/>
  <c r="K39" i="1"/>
  <c r="H67" i="2" s="1"/>
  <c r="J39" i="1"/>
  <c r="H51" i="2" s="1"/>
  <c r="I39" i="1"/>
  <c r="H35" i="2" s="1"/>
  <c r="L36" i="1"/>
  <c r="H80" i="2" s="1"/>
  <c r="K36" i="1"/>
  <c r="H64" i="2" s="1"/>
  <c r="J36" i="1"/>
  <c r="H48" i="2" s="1"/>
  <c r="I36" i="1"/>
  <c r="H32" i="2" s="1"/>
  <c r="B116" i="2" l="1"/>
  <c r="B117" i="2" s="1"/>
  <c r="B118" i="2" s="1"/>
  <c r="B119" i="2" s="1"/>
  <c r="B120" i="2" s="1"/>
  <c r="B121" i="2" s="1"/>
  <c r="B122" i="2" s="1"/>
  <c r="B123" i="2" s="1"/>
  <c r="B124" i="2" s="1"/>
  <c r="B125" i="2" s="1"/>
  <c r="B126" i="2" s="1"/>
  <c r="B127" i="2" s="1"/>
  <c r="B128" i="2" s="1"/>
  <c r="B129" i="2" s="1"/>
  <c r="B130" i="2" s="1"/>
  <c r="B131" i="2" s="1"/>
  <c r="B132" i="2" s="1"/>
  <c r="B133" i="2" s="1"/>
  <c r="B134" i="2" s="1"/>
  <c r="B136" i="2" s="1"/>
  <c r="A116" i="2"/>
  <c r="A117" i="2" s="1"/>
  <c r="A118" i="2" s="1"/>
  <c r="A119" i="2" s="1"/>
  <c r="A120" i="2" s="1"/>
  <c r="A121" i="2" s="1"/>
  <c r="A122" i="2" s="1"/>
  <c r="A123" i="2" s="1"/>
  <c r="A124" i="2" s="1"/>
  <c r="A125" i="2" s="1"/>
  <c r="A126" i="2" s="1"/>
  <c r="A127" i="2" s="1"/>
  <c r="A128" i="2" s="1"/>
  <c r="A129" i="2" s="1"/>
  <c r="A130" i="2" s="1"/>
  <c r="A131" i="2" s="1"/>
  <c r="A132" i="2" s="1"/>
  <c r="A133" i="2" s="1"/>
  <c r="A134" i="2" s="1"/>
  <c r="A136" i="2" s="1"/>
  <c r="M36" i="1"/>
  <c r="M39" i="1"/>
  <c r="I40" i="1"/>
  <c r="H36" i="2" s="1"/>
  <c r="K40" i="1"/>
  <c r="H68" i="2" s="1"/>
  <c r="L40" i="1"/>
  <c r="H84" i="2" s="1"/>
  <c r="J40" i="1"/>
  <c r="H52" i="2" s="1"/>
  <c r="A137" i="2" l="1"/>
  <c r="A138" i="2" s="1"/>
  <c r="A139" i="2" s="1"/>
  <c r="A140" i="2" s="1"/>
  <c r="A141" i="2" s="1"/>
  <c r="A142" i="2" s="1"/>
  <c r="A143" i="2" s="1"/>
  <c r="A144" i="2" s="1"/>
  <c r="B137" i="2"/>
  <c r="B138" i="2" s="1"/>
  <c r="B139" i="2" s="1"/>
  <c r="B140" i="2" s="1"/>
  <c r="B141" i="2" s="1"/>
  <c r="B142" i="2" s="1"/>
  <c r="B143" i="2" s="1"/>
  <c r="B144" i="2" s="1"/>
  <c r="M40" i="1"/>
  <c r="L22" i="1"/>
  <c r="H77" i="2" s="1"/>
  <c r="K22" i="1"/>
  <c r="H61" i="2" s="1"/>
  <c r="J22" i="1"/>
  <c r="H45" i="2" s="1"/>
  <c r="I22" i="1"/>
  <c r="H29" i="2" s="1"/>
  <c r="M21" i="1"/>
  <c r="M20" i="1"/>
  <c r="L17" i="1"/>
  <c r="H74" i="2" s="1"/>
  <c r="K17" i="1"/>
  <c r="H58" i="2" s="1"/>
  <c r="J17" i="1"/>
  <c r="H42" i="2" s="1"/>
  <c r="I17" i="1"/>
  <c r="H26" i="2" s="1"/>
  <c r="M15" i="1"/>
  <c r="M14" i="1"/>
  <c r="M13" i="1"/>
  <c r="M12" i="1"/>
  <c r="M9" i="1"/>
  <c r="B146" i="2" l="1"/>
  <c r="B147" i="2" s="1"/>
  <c r="B148" i="2" s="1"/>
  <c r="B149" i="2" s="1"/>
  <c r="A146" i="2"/>
  <c r="A147" i="2" s="1"/>
  <c r="A148" i="2" s="1"/>
  <c r="A149" i="2" s="1"/>
  <c r="M17" i="1"/>
  <c r="J51" i="1"/>
  <c r="H138" i="2" s="1"/>
  <c r="K51" i="1"/>
  <c r="H140" i="2" s="1"/>
  <c r="L51" i="1"/>
  <c r="H142" i="2" s="1"/>
  <c r="I51" i="1"/>
  <c r="H136" i="2" s="1"/>
  <c r="M22" i="1"/>
  <c r="M51" i="1" l="1"/>
  <c r="M5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<sst xmlns="http://schemas.openxmlformats.org/spreadsheetml/2006/main" count="1226" uniqueCount="278">
  <si>
    <t>Clerk of Court Jury Management</t>
  </si>
  <si>
    <t>County:</t>
  </si>
  <si>
    <t>Quarter:</t>
  </si>
  <si>
    <t>CCOC Form Version 1
Created: 7/30/2026</t>
  </si>
  <si>
    <t>Contact:</t>
  </si>
  <si>
    <t>Version #:</t>
  </si>
  <si>
    <t>E-Mail Address:</t>
  </si>
  <si>
    <t>Jury-Related Personnel Costs</t>
  </si>
  <si>
    <t>Jul - Sep
SFY Q1
(CFY Q4 PY)</t>
  </si>
  <si>
    <t>Oct - Dec
SFY Q2
(CFY Q1)</t>
  </si>
  <si>
    <t>Jan - Mar
SFY Q3
(CFY Q2)</t>
  </si>
  <si>
    <t>Apr - Jun
SFY Q4
(CFY Q3)</t>
  </si>
  <si>
    <t>Total Expenditures During State Fiscal Year</t>
  </si>
  <si>
    <t>Include Managers/Supervisors, Deputies, and all others in all phases of the jury management process.</t>
  </si>
  <si>
    <t>Direct Operational Costs</t>
  </si>
  <si>
    <r>
      <t xml:space="preserve">Include cost of Summons procedures. 
</t>
    </r>
    <r>
      <rPr>
        <b/>
        <u/>
        <sz val="9"/>
        <color theme="1"/>
        <rFont val="Franklin Gothic Book"/>
        <family val="2"/>
      </rPr>
      <t>Do not</t>
    </r>
    <r>
      <rPr>
        <sz val="9"/>
        <color theme="1"/>
        <rFont val="Franklin Gothic Book"/>
        <family val="2"/>
      </rPr>
      <t xml:space="preserve"> include costs of Juror parking.</t>
    </r>
  </si>
  <si>
    <t>Postage</t>
  </si>
  <si>
    <t>Printing</t>
  </si>
  <si>
    <t>Supplies</t>
  </si>
  <si>
    <r>
      <t>Other (Include Specific Description on</t>
    </r>
    <r>
      <rPr>
        <b/>
        <sz val="12"/>
        <color rgb="FFFF0000"/>
        <rFont val="Franklin Gothic Book"/>
        <family val="2"/>
      </rPr>
      <t xml:space="preserve"> row 16</t>
    </r>
    <r>
      <rPr>
        <sz val="12"/>
        <color theme="1"/>
        <rFont val="Franklin Gothic Book"/>
        <family val="2"/>
      </rPr>
      <t>, Below)</t>
    </r>
  </si>
  <si>
    <r>
      <rPr>
        <b/>
        <sz val="12"/>
        <color theme="1"/>
        <rFont val="Franklin Gothic Book"/>
        <family val="2"/>
      </rPr>
      <t>Specific Descriptions of "OTHER" reported above on row 15.
Please provide</t>
    </r>
    <r>
      <rPr>
        <b/>
        <sz val="12"/>
        <color rgb="FFFF0000"/>
        <rFont val="Franklin Gothic Book"/>
        <family val="2"/>
      </rPr>
      <t xml:space="preserve"> justification</t>
    </r>
    <r>
      <rPr>
        <b/>
        <sz val="12"/>
        <color theme="1"/>
        <rFont val="Franklin Gothic Book"/>
        <family val="2"/>
      </rPr>
      <t>,</t>
    </r>
    <r>
      <rPr>
        <sz val="12"/>
        <color theme="1"/>
        <rFont val="Franklin Gothic Book"/>
        <family val="2"/>
      </rPr>
      <t xml:space="preserve"> </t>
    </r>
    <r>
      <rPr>
        <b/>
        <sz val="12"/>
        <color rgb="FFFF0000"/>
        <rFont val="Franklin Gothic Book"/>
        <family val="2"/>
      </rPr>
      <t>calculations</t>
    </r>
    <r>
      <rPr>
        <b/>
        <sz val="12"/>
        <rFont val="Franklin Gothic Book"/>
        <family val="2"/>
      </rPr>
      <t>,</t>
    </r>
    <r>
      <rPr>
        <sz val="12"/>
        <color theme="1"/>
        <rFont val="Franklin Gothic Book"/>
        <family val="2"/>
      </rPr>
      <t xml:space="preserve"> </t>
    </r>
    <r>
      <rPr>
        <b/>
        <sz val="12"/>
        <rFont val="Franklin Gothic Book"/>
        <family val="2"/>
      </rPr>
      <t>and/or</t>
    </r>
    <r>
      <rPr>
        <sz val="12"/>
        <color theme="1"/>
        <rFont val="Franklin Gothic Book"/>
        <family val="2"/>
      </rPr>
      <t xml:space="preserve"> </t>
    </r>
    <r>
      <rPr>
        <b/>
        <sz val="12"/>
        <color rgb="FFFF0000"/>
        <rFont val="Franklin Gothic Book"/>
        <family val="2"/>
      </rPr>
      <t>any information</t>
    </r>
    <r>
      <rPr>
        <b/>
        <sz val="12"/>
        <color theme="1"/>
        <rFont val="Franklin Gothic Book"/>
        <family val="2"/>
      </rPr>
      <t xml:space="preserve"> necessary to support the above expenditure amount on this row.</t>
    </r>
  </si>
  <si>
    <t xml:space="preserve">Operating Cost Total:  </t>
  </si>
  <si>
    <t>Juror Meals/Lodging</t>
  </si>
  <si>
    <t>Meals</t>
  </si>
  <si>
    <t>Lodging</t>
  </si>
  <si>
    <t xml:space="preserve">Meals and Lodging Total:  </t>
  </si>
  <si>
    <r>
      <t xml:space="preserve">Juror Statistics </t>
    </r>
    <r>
      <rPr>
        <sz val="12"/>
        <color rgb="FFFF0000"/>
        <rFont val="Franklin Gothic Book"/>
        <family val="2"/>
      </rPr>
      <t>(Awaiting OSCA approval)</t>
    </r>
  </si>
  <si>
    <r>
      <t>Number of Jury Summons Issued/Sent (</t>
    </r>
    <r>
      <rPr>
        <b/>
        <sz val="12"/>
        <color theme="1"/>
        <rFont val="Franklin Gothic Book"/>
        <family val="2"/>
      </rPr>
      <t>Petit</t>
    </r>
    <r>
      <rPr>
        <sz val="12"/>
        <color theme="1"/>
        <rFont val="Franklin Gothic Book"/>
        <family val="2"/>
      </rPr>
      <t xml:space="preserve"> and </t>
    </r>
    <r>
      <rPr>
        <b/>
        <sz val="12"/>
        <color theme="1"/>
        <rFont val="Franklin Gothic Book"/>
        <family val="2"/>
      </rPr>
      <t>Grand</t>
    </r>
    <r>
      <rPr>
        <sz val="12"/>
        <color theme="1"/>
        <rFont val="Franklin Gothic Book"/>
        <family val="2"/>
      </rPr>
      <t xml:space="preserve">)   </t>
    </r>
  </si>
  <si>
    <t xml:space="preserve">Number of Jurors Called to Report  </t>
  </si>
  <si>
    <t xml:space="preserve">Number of Jurors That Reported for Service  </t>
  </si>
  <si>
    <t xml:space="preserve">Number of Reporting Jurors Not Utilized  </t>
  </si>
  <si>
    <t xml:space="preserve">Number of Juror Days Served  </t>
  </si>
  <si>
    <t xml:space="preserve">Number of Jury Trials Scheduled at Time Jurors Called to Report  </t>
  </si>
  <si>
    <t xml:space="preserve">Number of Jury Trials Called Off After Jurors Have Reported  </t>
  </si>
  <si>
    <t>Compensation to Jurors (Per Diem)</t>
  </si>
  <si>
    <t xml:space="preserve">Petit Juror Payment </t>
  </si>
  <si>
    <t>3 Days or Less</t>
  </si>
  <si>
    <t>4 Days or More</t>
  </si>
  <si>
    <t xml:space="preserve">Petit Juror Payment Total:  </t>
  </si>
  <si>
    <t xml:space="preserve">Grand Juror Payment </t>
  </si>
  <si>
    <t xml:space="preserve">Grand Juror Payment Total:  </t>
  </si>
  <si>
    <t xml:space="preserve">ALL Jurors' Compensation Total:  </t>
  </si>
  <si>
    <t>Juror Payment Performance</t>
  </si>
  <si>
    <t xml:space="preserve">Number of Juror Payments Issued  </t>
  </si>
  <si>
    <t xml:space="preserve">Number of Juror Payments Issued Timely  </t>
  </si>
  <si>
    <t>Standard: 100%</t>
  </si>
  <si>
    <t xml:space="preserve">% of Juror Payments Issued Timely  </t>
  </si>
  <si>
    <t>Reason Code</t>
  </si>
  <si>
    <r>
      <t xml:space="preserve">Specific </t>
    </r>
    <r>
      <rPr>
        <b/>
        <sz val="11"/>
        <color theme="1"/>
        <rFont val="Franklin Gothic Book"/>
        <family val="2"/>
      </rPr>
      <t>ACTIONS to IMPROVE</t>
    </r>
    <r>
      <rPr>
        <sz val="11"/>
        <color theme="1"/>
        <rFont val="Franklin Gothic Book"/>
        <family val="2"/>
      </rPr>
      <t xml:space="preserve"> and</t>
    </r>
    <r>
      <rPr>
        <b/>
        <sz val="11"/>
        <color theme="1"/>
        <rFont val="Franklin Gothic Book"/>
        <family val="2"/>
      </rPr>
      <t xml:space="preserve"> Meet</t>
    </r>
    <r>
      <rPr>
        <sz val="11"/>
        <color theme="1"/>
        <rFont val="Franklin Gothic Book"/>
        <family val="2"/>
      </rPr>
      <t xml:space="preserve"> the standard.</t>
    </r>
  </si>
  <si>
    <t>Jury Management Funding:</t>
  </si>
  <si>
    <t>Jury Management Funding During State Fiscal Year</t>
  </si>
  <si>
    <r>
      <rPr>
        <b/>
        <sz val="11"/>
        <color theme="1"/>
        <rFont val="Franklin Gothic Book"/>
        <family val="2"/>
      </rPr>
      <t>JURY REIMBURSEMENT REQUESTED</t>
    </r>
    <r>
      <rPr>
        <sz val="11"/>
        <color theme="1"/>
        <rFont val="Franklin Gothic Book"/>
        <family val="2"/>
      </rPr>
      <t xml:space="preserve"> from JAC:</t>
    </r>
  </si>
  <si>
    <r>
      <rPr>
        <b/>
        <sz val="11"/>
        <color theme="1"/>
        <rFont val="Franklin Gothic Book"/>
        <family val="2"/>
      </rPr>
      <t>JURY REIMBURSEMENT</t>
    </r>
    <r>
      <rPr>
        <sz val="11"/>
        <color theme="1"/>
        <rFont val="Franklin Gothic Book"/>
        <family val="2"/>
      </rPr>
      <t xml:space="preserve"> </t>
    </r>
    <r>
      <rPr>
        <b/>
        <sz val="11"/>
        <color theme="1"/>
        <rFont val="Franklin Gothic Book"/>
        <family val="2"/>
      </rPr>
      <t xml:space="preserve">RECEIVED </t>
    </r>
    <r>
      <rPr>
        <sz val="11"/>
        <color theme="1"/>
        <rFont val="Franklin Gothic Book"/>
        <family val="2"/>
      </rPr>
      <t>from JAC:
(Amount received for the quarter requested)</t>
    </r>
  </si>
  <si>
    <t xml:space="preserve">Amount of CCOC Article-V Funds necessary to cover Jury Management expenditures:    </t>
  </si>
  <si>
    <t>NOTES:</t>
  </si>
  <si>
    <r>
      <t xml:space="preserve">1. </t>
    </r>
    <r>
      <rPr>
        <b/>
        <sz val="10"/>
        <color theme="1"/>
        <rFont val="Franklin Gothic Book"/>
        <family val="2"/>
      </rPr>
      <t>Row 25</t>
    </r>
    <r>
      <rPr>
        <sz val="10"/>
        <color theme="1"/>
        <rFont val="Franklin Gothic Book"/>
        <family val="2"/>
      </rPr>
      <t xml:space="preserve"> identifies the total number of summons mailed.</t>
    </r>
  </si>
  <si>
    <r>
      <t xml:space="preserve">2. </t>
    </r>
    <r>
      <rPr>
        <b/>
        <sz val="10"/>
        <color theme="1"/>
        <rFont val="Franklin Gothic Book"/>
        <family val="2"/>
      </rPr>
      <t>Row 26</t>
    </r>
    <r>
      <rPr>
        <sz val="10"/>
        <color theme="1"/>
        <rFont val="Franklin Gothic Book"/>
        <family val="2"/>
      </rPr>
      <t xml:space="preserve"> identifies the number of jurors called to appear in person.</t>
    </r>
  </si>
  <si>
    <r>
      <t xml:space="preserve">3. </t>
    </r>
    <r>
      <rPr>
        <b/>
        <sz val="10"/>
        <color theme="1"/>
        <rFont val="Franklin Gothic Book"/>
        <family val="2"/>
      </rPr>
      <t>Row 28</t>
    </r>
    <r>
      <rPr>
        <sz val="10"/>
        <color theme="1"/>
        <rFont val="Franklin Gothic Book"/>
        <family val="2"/>
      </rPr>
      <t xml:space="preserve"> identifies the number of jurors who report for service but never experience the voir dire process.</t>
    </r>
  </si>
  <si>
    <r>
      <t xml:space="preserve">4. </t>
    </r>
    <r>
      <rPr>
        <b/>
        <sz val="10"/>
        <color theme="1"/>
        <rFont val="Franklin Gothic Book"/>
        <family val="2"/>
      </rPr>
      <t>Row 29</t>
    </r>
    <r>
      <rPr>
        <sz val="10"/>
        <color theme="1"/>
        <rFont val="Franklin Gothic Book"/>
        <family val="2"/>
      </rPr>
      <t xml:space="preserve"> identifies the number of days total that jurors reported for service (</t>
    </r>
    <r>
      <rPr>
        <u/>
        <sz val="10"/>
        <color theme="1"/>
        <rFont val="Franklin Gothic Book"/>
        <family val="2"/>
      </rPr>
      <t>example</t>
    </r>
    <r>
      <rPr>
        <sz val="10"/>
        <color theme="1"/>
        <rFont val="Franklin Gothic Book"/>
        <family val="2"/>
      </rPr>
      <t>: a juror reports for one day (Monday), is in voir dire for two days (Tuesday and Wednesday) and is then selected to serve on a trial for two days (Thursday and Friday), this juror served five days).</t>
    </r>
  </si>
  <si>
    <r>
      <t xml:space="preserve">6. For the amounts entered on </t>
    </r>
    <r>
      <rPr>
        <b/>
        <sz val="10"/>
        <color theme="1"/>
        <rFont val="Franklin Gothic Book"/>
        <family val="2"/>
      </rPr>
      <t>row 52</t>
    </r>
    <r>
      <rPr>
        <sz val="10"/>
        <color theme="1"/>
        <rFont val="Franklin Gothic Book"/>
        <family val="2"/>
      </rPr>
      <t>, the cell for the quarter for which reimbursement is being requested should be blank. The cells for all prior quarters for which reimbursement has already been received should have the amount of that quarter's reimbursement.</t>
    </r>
  </si>
  <si>
    <r>
      <t xml:space="preserve">7. This form should be completed and returned to reports@flccoc.org (in Excel format) by the </t>
    </r>
    <r>
      <rPr>
        <b/>
        <sz val="10"/>
        <color rgb="FFFF0000"/>
        <rFont val="Franklin Gothic Book"/>
        <family val="2"/>
      </rPr>
      <t>15th</t>
    </r>
    <r>
      <rPr>
        <sz val="10"/>
        <color theme="1"/>
        <rFont val="Franklin Gothic Book"/>
        <family val="2"/>
      </rPr>
      <t xml:space="preserve"> of the month following the end of the quarter reimbursement is being requested. </t>
    </r>
  </si>
  <si>
    <t>CCOC BUSINESS RULES FOR PERFORMANCE:</t>
  </si>
  <si>
    <t>Number of Jury Summons Issued:</t>
  </si>
  <si>
    <t>Number of Juror Payments Issued Timely:</t>
  </si>
  <si>
    <t>1. Business Rules do not coincide with OSCA reporting rules</t>
  </si>
  <si>
    <t>1. Include all forms of payment issued</t>
  </si>
  <si>
    <t>2. Include petit and grand jury</t>
  </si>
  <si>
    <t>2. Exclude reissued checks</t>
  </si>
  <si>
    <t>3. Report all summonses issued during the reporting period using the date of issuance</t>
  </si>
  <si>
    <t>3. Reporting period based on date of payment</t>
  </si>
  <si>
    <t>4. Include ALL payments for jury service (petit and grand jury)</t>
  </si>
  <si>
    <t>5. Number of juror payments issued during reporting period that were within 20 days after completion of jury service as required by s. 40.32, F.S., and/or Rules of Judicial Administration, or within 20 days of revised request for payment if after original Date of Service.</t>
  </si>
  <si>
    <t>Number of Juror Payments Issued:</t>
  </si>
  <si>
    <t>2. Include ALL payments for jury service (petit and grand jury)</t>
  </si>
  <si>
    <t>CCOC BUSINESS RULES FOR ACTION PLANS:</t>
  </si>
  <si>
    <r>
      <t xml:space="preserve">1. </t>
    </r>
    <r>
      <rPr>
        <b/>
        <sz val="9"/>
        <rFont val="Aptos Narrow"/>
        <family val="2"/>
        <scheme val="minor"/>
      </rPr>
      <t>Reason Codes</t>
    </r>
    <r>
      <rPr>
        <sz val="9"/>
        <rFont val="Aptos Narrow"/>
        <family val="2"/>
        <scheme val="minor"/>
      </rPr>
      <t>:  Select the applicable Reason Code from the dropdown menu in the Green cell on row 47 for any quarter that did not meet the required performance level indicated in cell "B46:C46".</t>
    </r>
  </si>
  <si>
    <r>
      <t xml:space="preserve">2. </t>
    </r>
    <r>
      <rPr>
        <b/>
        <sz val="9"/>
        <rFont val="Aptos Narrow"/>
        <family val="2"/>
        <scheme val="minor"/>
      </rPr>
      <t>Actions to Improve:</t>
    </r>
    <r>
      <rPr>
        <sz val="9"/>
        <rFont val="Aptos Narrow"/>
        <family val="2"/>
        <scheme val="minor"/>
      </rPr>
      <t xml:space="preserve">  The descriptive statements in the Actions to Improve collectively create a Corrective Action Plan (CAP) guideline used to improve future performance levels until the required standard is either met or exceeded and can be sustained.  The statements will also support the selection of the "Reason Code" and can possibly have five specific components when applicable.</t>
    </r>
  </si>
  <si>
    <t>3. Listed below are the five suggested components that might be included to the most efficient extent possible in the Actions to Improve statements.</t>
  </si>
  <si>
    <t>SPECIFIC:</t>
  </si>
  <si>
    <t>Specific description of the issue that caused the standard to be missed and the Reason Code to be selected.</t>
  </si>
  <si>
    <t>MEASURABLE:</t>
  </si>
  <si>
    <t>Quantifiable statement of the amount of improvement expected to be gained by the end of next reporting period.</t>
  </si>
  <si>
    <t>ACHIEVABLE:</t>
  </si>
  <si>
    <t>Numerical statement supporting that the planned improvements are achievable.</t>
  </si>
  <si>
    <t>RELEVANT</t>
  </si>
  <si>
    <t>Statement of how the planned actions to improve dirtectly relate to the isue identified</t>
  </si>
  <si>
    <t>TIME-BOUND:</t>
  </si>
  <si>
    <t>The realisticly earliest quarter the planned improvement will be realized and standard met.</t>
  </si>
  <si>
    <t>Version Number</t>
  </si>
  <si>
    <t>Report Month</t>
  </si>
  <si>
    <t>Report Qtr Dates</t>
  </si>
  <si>
    <t>Report Qtr For Month</t>
  </si>
  <si>
    <t>SubFolder Name</t>
  </si>
  <si>
    <t>FilenamePortion</t>
  </si>
  <si>
    <t>October</t>
  </si>
  <si>
    <t>July-September</t>
  </si>
  <si>
    <t>Oct</t>
  </si>
  <si>
    <t>October-December</t>
  </si>
  <si>
    <t>Qtr 2</t>
  </si>
  <si>
    <t>Staffing - Workload</t>
  </si>
  <si>
    <t>November</t>
  </si>
  <si>
    <t>Nov</t>
  </si>
  <si>
    <t>Staffing - Training</t>
  </si>
  <si>
    <t>December</t>
  </si>
  <si>
    <t xml:space="preserve">January-March </t>
  </si>
  <si>
    <t>Dec</t>
  </si>
  <si>
    <t>Systems</t>
  </si>
  <si>
    <t>January</t>
  </si>
  <si>
    <t xml:space="preserve">April-June </t>
  </si>
  <si>
    <t>Jan</t>
  </si>
  <si>
    <t>Qtr 3</t>
  </si>
  <si>
    <t>Procedural</t>
  </si>
  <si>
    <t>February</t>
  </si>
  <si>
    <t>Feb</t>
  </si>
  <si>
    <t>March</t>
  </si>
  <si>
    <t>Mar</t>
  </si>
  <si>
    <t>April</t>
  </si>
  <si>
    <t>Apr</t>
  </si>
  <si>
    <t>Qtr 4</t>
  </si>
  <si>
    <t>May</t>
  </si>
  <si>
    <t>June</t>
  </si>
  <si>
    <t>Jun</t>
  </si>
  <si>
    <t>July</t>
  </si>
  <si>
    <t>Jul</t>
  </si>
  <si>
    <t>Qtr 1</t>
  </si>
  <si>
    <t>August</t>
  </si>
  <si>
    <t>Aug</t>
  </si>
  <si>
    <t>September</t>
  </si>
  <si>
    <t>Sep</t>
  </si>
  <si>
    <t>OrganizationID</t>
  </si>
  <si>
    <t>OrgName3</t>
  </si>
  <si>
    <t>Alachua</t>
  </si>
  <si>
    <t>Baker</t>
  </si>
  <si>
    <t>Bay</t>
  </si>
  <si>
    <t>Bradford</t>
  </si>
  <si>
    <t>Brevard</t>
  </si>
  <si>
    <t>Broward</t>
  </si>
  <si>
    <t>Calhoun</t>
  </si>
  <si>
    <t>Charlotte</t>
  </si>
  <si>
    <t>Citrus</t>
  </si>
  <si>
    <t>Clay</t>
  </si>
  <si>
    <t>Collier</t>
  </si>
  <si>
    <t>Columbia</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</si>
  <si>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</si>
  <si>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</si>
  <si>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</si>
  <si>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</si>
  <si>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</si>
  <si>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</si>
  <si>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</si>
  <si>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</si>
  <si>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</si>
  <si>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</si>
  <si>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</si>
  <si>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</si>
  <si>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</si>
  <si>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</si>
  <si>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</si>
  <si>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</si>
  <si>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</si>
  <si>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</si>
  <si>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</si>
  <si>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</si>
  <si>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</si>
  <si>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</si>
  <si>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</si>
  <si>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</si>
  <si>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</si>
  <si>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</si>
  <si>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</si>
  <si>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</si>
  <si>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</si>
  <si>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</si>
  <si>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Miami-Dade</t>
  </si>
  <si>
    <t>Monroe</t>
  </si>
  <si>
    <t>Nassau</t>
  </si>
  <si>
    <t>Okaloosa</t>
  </si>
  <si>
    <t>Okeechobee</t>
  </si>
  <si>
    <t>Orange</t>
  </si>
  <si>
    <t>Osceola</t>
  </si>
  <si>
    <t>Palm Beach</t>
  </si>
  <si>
    <t>Pasco</t>
  </si>
  <si>
    <t>Pinellas</t>
  </si>
  <si>
    <t>Polk</t>
  </si>
  <si>
    <t>Putnam</t>
  </si>
  <si>
    <t>Saint Johns</t>
  </si>
  <si>
    <t>Saint Lucie</t>
  </si>
  <si>
    <t>Santa Rosa</t>
  </si>
  <si>
    <t>Sarasota</t>
  </si>
  <si>
    <t>Seminole</t>
  </si>
  <si>
    <t>Sumter</t>
  </si>
  <si>
    <t>Suwannee</t>
  </si>
  <si>
    <t>Taylor</t>
  </si>
  <si>
    <t>Union</t>
  </si>
  <si>
    <t>Volusia</t>
  </si>
  <si>
    <t>Wakulla</t>
  </si>
  <si>
    <t>Walton</t>
  </si>
  <si>
    <t>Washington</t>
  </si>
  <si>
    <t>Actual</t>
  </si>
  <si>
    <t>Expenditure</t>
  </si>
  <si>
    <t>Personnel</t>
  </si>
  <si>
    <t>ALL</t>
  </si>
  <si>
    <t>Operational</t>
  </si>
  <si>
    <t>Other</t>
  </si>
  <si>
    <t>Mileage</t>
  </si>
  <si>
    <t>Juror Cost</t>
  </si>
  <si>
    <t>Petit 15</t>
  </si>
  <si>
    <t>Petit 30</t>
  </si>
  <si>
    <t>Petit Other</t>
  </si>
  <si>
    <t>Grand 15</t>
  </si>
  <si>
    <t>Grand 30</t>
  </si>
  <si>
    <t>Grand Other</t>
  </si>
  <si>
    <t>Meals Breakfast</t>
  </si>
  <si>
    <t>Meals Lunch</t>
  </si>
  <si>
    <t>Meals Dinner</t>
  </si>
  <si>
    <t>Meals Other</t>
  </si>
  <si>
    <t>Total Estimated Juror Cost</t>
  </si>
  <si>
    <t>Revenue</t>
  </si>
  <si>
    <t>Juror Funding from JAC</t>
  </si>
  <si>
    <t>ReportShortName:</t>
  </si>
  <si>
    <t>Jury_Mgt_Reimb_Perf</t>
  </si>
  <si>
    <t>CountyName:</t>
  </si>
  <si>
    <t>DataTableNum</t>
  </si>
  <si>
    <t>DataTable</t>
  </si>
  <si>
    <t>StartCol</t>
  </si>
  <si>
    <t>EndCol</t>
  </si>
  <si>
    <t>StartRow</t>
  </si>
  <si>
    <t>EndRow</t>
  </si>
  <si>
    <t>First Yr of CFY</t>
  </si>
  <si>
    <t>VerificationCode:</t>
  </si>
  <si>
    <t>JA1.18.1.0</t>
  </si>
  <si>
    <t>D_A_JuryMgmtExpense</t>
  </si>
  <si>
    <t>A</t>
  </si>
  <si>
    <t>D_A_JuryMgmtStats</t>
  </si>
  <si>
    <t>D_A_JuryMgmtPerform</t>
  </si>
  <si>
    <t>SubmissionDate:</t>
  </si>
  <si>
    <t>D_A_JuryMgmtFunding</t>
  </si>
  <si>
    <t>SubmissionEmail:</t>
  </si>
  <si>
    <t>D_A_JuryMgmtExpNotes</t>
  </si>
  <si>
    <t>SubmissionMonth:</t>
  </si>
  <si>
    <t>VersionNumber:</t>
  </si>
  <si>
    <t>ReportMonth:</t>
  </si>
  <si>
    <t>Filename:</t>
  </si>
  <si>
    <t>FolderLocation:</t>
  </si>
  <si>
    <t>NumDataTables:</t>
  </si>
  <si>
    <t>FiscalYearID</t>
  </si>
  <si>
    <t>JuryMgmt</t>
  </si>
  <si>
    <t>DataType</t>
  </si>
  <si>
    <t>DataCategory</t>
  </si>
  <si>
    <t>DataSubCategory</t>
  </si>
  <si>
    <t>Period</t>
  </si>
  <si>
    <t>Amount</t>
  </si>
  <si>
    <t>ReportID</t>
  </si>
  <si>
    <t>SFY Qtr-1</t>
  </si>
  <si>
    <t>ALL Jurors' Compensation Total</t>
  </si>
  <si>
    <t>SFY Qtr-2</t>
  </si>
  <si>
    <t>SFY Qtr-3</t>
  </si>
  <si>
    <t>SFY Qtr-4</t>
  </si>
  <si>
    <t>Statistics</t>
  </si>
  <si>
    <t>Juror Statistics</t>
  </si>
  <si>
    <t xml:space="preserve">Number of Jury Summons Issued/Sent  </t>
  </si>
  <si>
    <t xml:space="preserve">Number of Jury Trials Scheduled  </t>
  </si>
  <si>
    <t xml:space="preserve">Number of Jury Trials Cancelled After Jurors Have Reported  </t>
  </si>
  <si>
    <t>Performance</t>
  </si>
  <si>
    <t>Actions to Improve</t>
  </si>
  <si>
    <t>Jury Management Funding</t>
  </si>
  <si>
    <t>REQUESTED from JAC</t>
  </si>
  <si>
    <t>RECEIVED from JAC</t>
  </si>
  <si>
    <t xml:space="preserve"> CCOC Article-V Funds necessary to cover </t>
  </si>
  <si>
    <t>YTD - Annual</t>
  </si>
  <si>
    <t>Notes</t>
  </si>
  <si>
    <t>Description Other</t>
  </si>
  <si>
    <t>reimbursement requested during the prior SFY.</t>
  </si>
  <si>
    <r>
      <rPr>
        <b/>
        <sz val="10"/>
        <color rgb="FFFF0000"/>
        <rFont val="Aptos Narrow"/>
        <family val="2"/>
        <scheme val="minor"/>
      </rPr>
      <t>NOTE:</t>
    </r>
    <r>
      <rPr>
        <sz val="10"/>
        <color rgb="FFFF0000"/>
        <rFont val="Aptos Narrow"/>
        <family val="2"/>
        <scheme val="minor"/>
      </rPr>
      <t xml:space="preserve"> Estimated amount is based on the actual</t>
    </r>
  </si>
  <si>
    <t>ACTION PLANS
For not meeting standard</t>
  </si>
  <si>
    <t xml:space="preserve">
5</t>
  </si>
  <si>
    <r>
      <t xml:space="preserve">5. </t>
    </r>
    <r>
      <rPr>
        <b/>
        <sz val="10"/>
        <rFont val="Franklin Gothic Book"/>
        <family val="2"/>
      </rPr>
      <t>Row 45</t>
    </r>
    <r>
      <rPr>
        <sz val="10"/>
        <rFont val="Franklin Gothic Book"/>
        <family val="2"/>
      </rPr>
      <t xml:space="preserve"> identifies the percentage of juror payments during the quarter executed timely in accordance with s. 40.32(3), F.S. In quarters where the percentage does not meet the standard in combined cell "B45:C45", completion of the Action Plans fields on </t>
    </r>
    <r>
      <rPr>
        <b/>
        <sz val="10"/>
        <rFont val="Franklin Gothic Book"/>
        <family val="2"/>
      </rPr>
      <t>rows 46</t>
    </r>
    <r>
      <rPr>
        <sz val="10"/>
        <rFont val="Franklin Gothic Book"/>
        <family val="2"/>
      </rPr>
      <t xml:space="preserve"> and </t>
    </r>
    <r>
      <rPr>
        <b/>
        <sz val="10"/>
        <rFont val="Franklin Gothic Book"/>
        <family val="2"/>
      </rPr>
      <t xml:space="preserve">47 </t>
    </r>
    <r>
      <rPr>
        <sz val="10"/>
        <rFont val="Franklin Gothic Book"/>
        <family val="2"/>
      </rPr>
      <t xml:space="preserve">will be required. </t>
    </r>
  </si>
  <si>
    <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</si>
</sst>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40" x14ac:knownFonts="1">
    <font>
      <sz val="11"/>
      <color theme="1"/>
      <name val="Aptos Narrow"/>
      <family val="2"/>
      <scheme val="minor"/>
    </font>
    <font>
      <b/>
      <sz val="11"/>
      <color theme="1"/>
      <name val="Franklin Gothic Book"/>
      <family val="2"/>
    </font>
    <font>
      <b/>
      <sz val="12"/>
      <color theme="1"/>
      <name val="Franklin Gothic Book"/>
      <family val="2"/>
    </font>
    <font>
      <sz val="9"/>
      <color theme="1"/>
      <name val="Franklin Gothic Book"/>
      <family val="2"/>
    </font>
    <font>
      <b/>
      <u/>
      <sz val="9"/>
      <color theme="1"/>
      <name val="Franklin Gothic Book"/>
      <family val="2"/>
    </font>
    <font>
      <sz val="11"/>
      <color theme="1"/>
      <name val="Aptos Narrow"/>
      <family val="2"/>
      <scheme val="minor"/>
    </font>
    <font>
      <sz val="10"/>
      <color indexed="8"/>
      <name val="Arial"/>
      <family val="2"/>
    </font>
    <font>
      <sz val="11"/>
      <color theme="1"/>
      <name val="Franklin Gothic Book"/>
      <family val="2"/>
    </font>
    <font>
      <sz val="10"/>
      <color theme="0"/>
      <name val="Franklin Gothic Book"/>
      <family val="2"/>
    </font>
    <font>
      <sz val="12"/>
      <color theme="1"/>
      <name val="Franklin Gothic Book"/>
      <family val="2"/>
    </font>
    <font>
      <b/>
      <sz val="12"/>
      <color rgb="FFFF0000"/>
      <name val="Franklin Gothic Book"/>
      <family val="2"/>
    </font>
    <font>
      <b/>
      <sz val="12"/>
      <name val="Franklin Gothic Book"/>
      <family val="2"/>
    </font>
    <font>
      <sz val="12"/>
      <name val="Franklin Gothic Book"/>
      <family val="2"/>
    </font>
    <font>
      <sz val="9"/>
      <color rgb="FFFF0000"/>
      <name val="Franklin Gothic Book"/>
      <family val="2"/>
    </font>
    <font>
      <b/>
      <sz val="12"/>
      <color indexed="8"/>
      <name val="Franklin Gothic Book"/>
      <family val="2"/>
    </font>
    <font>
      <b/>
      <sz val="14"/>
      <color theme="1"/>
      <name val="Franklin Gothic Book"/>
      <family val="2"/>
    </font>
    <font>
      <sz val="9"/>
      <name val="Franklin Gothic Book"/>
      <family val="2"/>
    </font>
    <font>
      <b/>
      <sz val="10"/>
      <name val="Franklin Gothic Book"/>
      <family val="2"/>
    </font>
    <font>
      <sz val="10"/>
      <name val="Franklin Gothic Book"/>
      <family val="2"/>
    </font>
    <font>
      <sz val="10"/>
      <color theme="1"/>
      <name val="Franklin Gothic Book"/>
      <family val="2"/>
    </font>
    <font>
      <b/>
      <sz val="10"/>
      <color theme="1"/>
      <name val="Franklin Gothic Book"/>
      <family val="2"/>
    </font>
    <font>
      <vertAlign val="superscript"/>
      <sz val="12"/>
      <color theme="1"/>
      <name val="Franklin Gothic Book"/>
      <family val="2"/>
    </font>
    <font>
      <sz val="10"/>
      <name val="Arial"/>
      <family val="2"/>
    </font>
    <font>
      <sz val="10"/>
      <color theme="0"/>
      <name val="Aptos Narrow"/>
      <family val="2"/>
      <scheme val="minor"/>
    </font>
    <font>
      <sz val="10"/>
      <name val="Aptos Narrow"/>
      <family val="2"/>
      <scheme val="minor"/>
    </font>
    <font>
      <sz val="10"/>
      <color rgb="FFFF0000"/>
      <name val="Aptos Narrow"/>
      <family val="2"/>
      <scheme val="minor"/>
    </font>
    <font>
      <sz val="8"/>
      <name val="Aptos Narrow"/>
      <family val="2"/>
      <scheme val="minor"/>
    </font>
    <font>
      <b/>
      <sz val="14"/>
      <color rgb="FFAC162C"/>
      <name val="Franklin Gothic Book"/>
      <family val="2"/>
    </font>
    <font>
      <b/>
      <sz val="9"/>
      <name val="Franklin Gothic Book"/>
      <family val="2"/>
    </font>
    <font>
      <b/>
      <sz val="9"/>
      <color theme="1"/>
      <name val="Franklin Gothic Book"/>
      <family val="2"/>
    </font>
    <font>
      <sz val="11"/>
      <name val="Aptos Narrow"/>
      <family val="2"/>
      <scheme val="minor"/>
    </font>
    <font>
      <sz val="9"/>
      <name val="Aptos Narrow"/>
      <family val="2"/>
      <scheme val="minor"/>
    </font>
    <font>
      <b/>
      <sz val="9"/>
      <name val="Aptos Narrow"/>
      <family val="2"/>
      <scheme val="minor"/>
    </font>
    <font>
      <b/>
      <sz val="9"/>
      <color rgb="FFFF0000"/>
      <name val="Aptos Narrow"/>
      <family val="2"/>
      <scheme val="minor"/>
    </font>
    <font>
      <b/>
      <sz val="10"/>
      <color rgb="FFFF0000"/>
      <name val="Franklin Gothic Book"/>
      <family val="2"/>
    </font>
    <font>
      <sz val="12"/>
      <color rgb="FFFF0000"/>
      <name val="Franklin Gothic Book"/>
      <family val="2"/>
    </font>
    <font>
      <u/>
      <sz val="10"/>
      <color theme="1"/>
      <name val="Franklin Gothic Book"/>
      <family val="2"/>
    </font>
    <font>
      <b/>
      <sz val="10"/>
      <color rgb="FFFF0000"/>
      <name val="Aptos Narrow"/>
      <family val="2"/>
      <scheme val="minor"/>
    </font>
    <font>
      <sz val="8"/>
      <color theme="1"/>
      <name val="Franklin Gothic Book"/>
      <family val="2"/>
    </font>
    <font>
      <b/>
      <sz val="8"/>
      <color theme="1"/>
      <name val="Franklin Gothic Book"/>
      <family val="2"/>
    </font>
  </fonts>
  <fills count="15">
    <fill>
      <patternFill patternType="none"/>
    </fill>
    <fill>
      <patternFill patternType="gray125"/>
    </fill>
    <fill>
      <patternFill patternType="solid">
        <fgColor rgb="FFAC162C"/>
        <bgColor indexed="64"/>
      </patternFill>
    </fill>
    <fill>
      <patternFill patternType="solid">
        <fgColor theme="0" tint="-0.34998626667073579"/>
        <bgColor indexed="64"/>
      </patternFill>
    </fill>
    <fill>
      <patternFill patternType="solid">
        <fgColor theme="1"/>
        <bgColor indexed="64"/>
      </patternFill>
    </fill>
    <fill>
      <patternFill patternType="solid">
        <fgColor rgb="FFC6E0B4"/>
        <bgColor indexed="64"/>
      </patternFill>
    </fill>
    <fill>
      <patternFill patternType="solid">
        <fgColor rgb="FFE2EFDA"/>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79998168889431442"/>
        <bgColor indexed="64"/>
      </patternFill>
    </fill>
    <fill>
      <patternFill patternType="solid">
        <fgColor theme="2" tint="-0.499984740745262"/>
        <bgColor indexed="64"/>
      </patternFill>
    </fill>
    <fill>
      <patternFill patternType="solid">
        <fgColor theme="1" tint="0.34998626667073579"/>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medium">
        <color indexed="64"/>
      </right>
      <top/>
      <bottom/>
      <diagonal/>
    </border>
    <border>
      <left/>
      <right/>
      <top/>
      <bottom style="thin">
        <color auto="1"/>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double">
        <color indexed="64"/>
      </top>
      <bottom/>
      <diagonal/>
    </border>
    <border>
      <left/>
      <right style="thin">
        <color indexed="64"/>
      </right>
      <top style="thin">
        <color indexed="64"/>
      </top>
      <bottom style="medium">
        <color indexed="64"/>
      </bottom>
      <diagonal/>
    </border>
    <border>
      <left/>
      <right style="thin">
        <color indexed="64"/>
      </right>
      <top style="double">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7">
    <xf numFmtId="0" fontId="0" fillId="0" borderId="0"/>
    <xf numFmtId="43" fontId="5" fillId="0" borderId="0" applyFont="0" applyFill="0" applyBorder="0" applyAlignment="0" applyProtection="0"/>
    <xf numFmtId="9" fontId="5" fillId="0" borderId="0" applyFont="0" applyFill="0" applyBorder="0" applyAlignment="0" applyProtection="0"/>
    <xf numFmtId="0" fontId="6" fillId="0" borderId="0"/>
    <xf numFmtId="44" fontId="5" fillId="0" borderId="0" applyFont="0" applyFill="0" applyBorder="0" applyAlignment="0" applyProtection="0"/>
    <xf numFmtId="0" fontId="22" fillId="0" borderId="0"/>
    <xf numFmtId="0" fontId="22" fillId="0" borderId="0"/>
  </cellStyleXfs>
  <cellXfs count="228">
    <xf numFmtId="0" fontId="0" fillId="0" borderId="0" xfId="0"/>
    <xf numFmtId="0" fontId="1" fillId="0" borderId="0" xfId="0" applyFont="1" applyAlignment="1">
      <alignment horizontal="right" vertical="center"/>
    </xf>
    <xf numFmtId="0" fontId="3" fillId="0" borderId="7" xfId="0" applyFont="1" applyBorder="1" applyAlignment="1">
      <alignment horizontal="left" vertical="top" wrapText="1"/>
    </xf>
    <xf numFmtId="0" fontId="7" fillId="0" borderId="0" xfId="0" applyFont="1"/>
    <xf numFmtId="0" fontId="7" fillId="0" borderId="2" xfId="0" applyFont="1" applyBorder="1"/>
    <xf numFmtId="0" fontId="7" fillId="0" borderId="13" xfId="0" applyFont="1" applyBorder="1"/>
    <xf numFmtId="0" fontId="2" fillId="0" borderId="4" xfId="0" applyFont="1" applyBorder="1" applyAlignment="1">
      <alignment horizontal="centerContinuous" vertical="center" wrapText="1"/>
    </xf>
    <xf numFmtId="0" fontId="2" fillId="0" borderId="5" xfId="0" applyFont="1" applyBorder="1" applyAlignment="1">
      <alignment horizontal="centerContinuous" vertical="center" wrapText="1"/>
    </xf>
    <xf numFmtId="0" fontId="2" fillId="0" borderId="6" xfId="0" applyFont="1" applyBorder="1" applyAlignment="1">
      <alignment horizontal="centerContinuous" vertical="center" wrapText="1"/>
    </xf>
    <xf numFmtId="0" fontId="9" fillId="0" borderId="14" xfId="0" applyFont="1" applyBorder="1" applyAlignment="1">
      <alignment horizontal="left" vertical="top" wrapText="1"/>
    </xf>
    <xf numFmtId="44" fontId="9" fillId="5" borderId="8" xfId="0" applyNumberFormat="1" applyFont="1" applyFill="1" applyBorder="1" applyAlignment="1" applyProtection="1">
      <alignment horizontal="right" vertical="center"/>
      <protection locked="0"/>
    </xf>
    <xf numFmtId="44" fontId="9" fillId="3" borderId="9" xfId="0" applyNumberFormat="1" applyFont="1" applyFill="1" applyBorder="1" applyAlignment="1">
      <alignment horizontal="right" vertical="center"/>
    </xf>
    <xf numFmtId="0" fontId="9" fillId="4" borderId="10" xfId="0" applyFont="1" applyFill="1" applyBorder="1"/>
    <xf numFmtId="0" fontId="9" fillId="4" borderId="11" xfId="0" applyFont="1" applyFill="1" applyBorder="1"/>
    <xf numFmtId="0" fontId="9" fillId="4" borderId="12" xfId="0" applyFont="1" applyFill="1" applyBorder="1" applyAlignment="1">
      <alignment horizontal="centerContinuous"/>
    </xf>
    <xf numFmtId="0" fontId="9" fillId="4" borderId="1" xfId="0" applyFont="1" applyFill="1" applyBorder="1"/>
    <xf numFmtId="0" fontId="9" fillId="4" borderId="2" xfId="0" applyFont="1" applyFill="1" applyBorder="1"/>
    <xf numFmtId="0" fontId="9" fillId="4" borderId="13" xfId="0" applyFont="1" applyFill="1" applyBorder="1"/>
    <xf numFmtId="0" fontId="2" fillId="4" borderId="15" xfId="0" applyFont="1" applyFill="1" applyBorder="1" applyAlignment="1">
      <alignment horizontal="centerContinuous" vertical="center" wrapText="1"/>
    </xf>
    <xf numFmtId="0" fontId="2" fillId="4" borderId="16" xfId="0" applyFont="1" applyFill="1" applyBorder="1" applyAlignment="1">
      <alignment horizontal="centerContinuous" vertical="center" wrapText="1"/>
    </xf>
    <xf numFmtId="0" fontId="7" fillId="0" borderId="7" xfId="0" applyFont="1" applyBorder="1"/>
    <xf numFmtId="44" fontId="9" fillId="6" borderId="18" xfId="0" applyNumberFormat="1" applyFont="1" applyFill="1" applyBorder="1" applyAlignment="1" applyProtection="1">
      <alignment horizontal="right" vertical="center"/>
      <protection locked="0"/>
    </xf>
    <xf numFmtId="44" fontId="9" fillId="3" borderId="19" xfId="0" applyNumberFormat="1" applyFont="1" applyFill="1" applyBorder="1" applyAlignment="1">
      <alignment horizontal="right" vertical="center"/>
    </xf>
    <xf numFmtId="44" fontId="9" fillId="5" borderId="20" xfId="0" applyNumberFormat="1" applyFont="1" applyFill="1" applyBorder="1" applyAlignment="1" applyProtection="1">
      <alignment horizontal="right" vertical="center"/>
      <protection locked="0"/>
    </xf>
    <xf numFmtId="44" fontId="9" fillId="3" borderId="21" xfId="0" applyNumberFormat="1" applyFont="1" applyFill="1" applyBorder="1" applyAlignment="1">
      <alignment horizontal="right" vertical="center"/>
    </xf>
    <xf numFmtId="44" fontId="9" fillId="6" borderId="20" xfId="0" applyNumberFormat="1" applyFont="1" applyFill="1" applyBorder="1" applyAlignment="1" applyProtection="1">
      <alignment horizontal="right" vertical="center"/>
      <protection locked="0"/>
    </xf>
    <xf numFmtId="0" fontId="9" fillId="0" borderId="7" xfId="0" applyFont="1" applyBorder="1"/>
    <xf numFmtId="0" fontId="9" fillId="0" borderId="0" xfId="0" applyFont="1"/>
    <xf numFmtId="44" fontId="9" fillId="3" borderId="22" xfId="0" applyNumberFormat="1" applyFont="1" applyFill="1" applyBorder="1" applyAlignment="1">
      <alignment horizontal="right" vertical="center"/>
    </xf>
    <xf numFmtId="0" fontId="2" fillId="4" borderId="11" xfId="0" applyFont="1" applyFill="1" applyBorder="1" applyAlignment="1">
      <alignment horizontal="center"/>
    </xf>
    <xf numFmtId="0" fontId="2" fillId="4" borderId="12" xfId="0" applyFont="1" applyFill="1" applyBorder="1" applyAlignment="1">
      <alignment horizontal="center"/>
    </xf>
    <xf numFmtId="44" fontId="9" fillId="3" borderId="23" xfId="0" applyNumberFormat="1" applyFont="1" applyFill="1" applyBorder="1" applyAlignment="1">
      <alignment horizontal="right" vertical="center"/>
    </xf>
    <xf numFmtId="44" fontId="9" fillId="3" borderId="24" xfId="0" applyNumberFormat="1" applyFont="1" applyFill="1" applyBorder="1" applyAlignment="1">
      <alignment horizontal="right" vertical="center"/>
    </xf>
    <xf numFmtId="44" fontId="9" fillId="3" borderId="25" xfId="0" applyNumberFormat="1" applyFont="1" applyFill="1" applyBorder="1" applyAlignment="1">
      <alignment horizontal="right" vertical="center"/>
    </xf>
    <xf numFmtId="0" fontId="9" fillId="4" borderId="12" xfId="0" applyFont="1" applyFill="1" applyBorder="1"/>
    <xf numFmtId="0" fontId="9" fillId="0" borderId="2" xfId="0" applyFont="1" applyBorder="1"/>
    <xf numFmtId="0" fontId="9" fillId="0" borderId="13" xfId="0" applyFont="1" applyBorder="1"/>
    <xf numFmtId="0" fontId="2" fillId="4" borderId="2" xfId="0" applyFont="1" applyFill="1" applyBorder="1" applyAlignment="1">
      <alignment horizontal="center"/>
    </xf>
    <xf numFmtId="0" fontId="2" fillId="4" borderId="13" xfId="0" applyFont="1" applyFill="1" applyBorder="1" applyAlignment="1">
      <alignment horizontal="center"/>
    </xf>
    <xf numFmtId="0" fontId="9" fillId="0" borderId="28" xfId="0" applyFont="1" applyBorder="1" applyAlignment="1">
      <alignment horizontal="right" indent="2"/>
    </xf>
    <xf numFmtId="38" fontId="9" fillId="5" borderId="20" xfId="0" applyNumberFormat="1" applyFont="1" applyFill="1" applyBorder="1" applyAlignment="1" applyProtection="1">
      <alignment horizontal="right" vertical="center"/>
      <protection locked="0"/>
    </xf>
    <xf numFmtId="1" fontId="9" fillId="8" borderId="21" xfId="1" applyNumberFormat="1" applyFont="1" applyFill="1" applyBorder="1" applyAlignment="1" applyProtection="1">
      <alignment horizontal="right" vertical="center" indent="3"/>
    </xf>
    <xf numFmtId="44" fontId="9" fillId="3" borderId="41" xfId="0" applyNumberFormat="1" applyFont="1" applyFill="1" applyBorder="1" applyAlignment="1">
      <alignment horizontal="right" vertical="center"/>
    </xf>
    <xf numFmtId="44" fontId="9" fillId="3" borderId="42" xfId="0" applyNumberFormat="1" applyFont="1" applyFill="1" applyBorder="1" applyAlignment="1">
      <alignment horizontal="right" vertical="center"/>
    </xf>
    <xf numFmtId="44" fontId="9" fillId="3" borderId="43" xfId="0" applyNumberFormat="1" applyFont="1" applyFill="1" applyBorder="1" applyAlignment="1">
      <alignment horizontal="right" vertical="center"/>
    </xf>
    <xf numFmtId="44" fontId="9" fillId="3" borderId="34" xfId="0" applyNumberFormat="1" applyFont="1" applyFill="1" applyBorder="1" applyAlignment="1">
      <alignment horizontal="right" vertical="center"/>
    </xf>
    <xf numFmtId="44" fontId="9" fillId="3" borderId="35" xfId="0" applyNumberFormat="1" applyFont="1" applyFill="1" applyBorder="1" applyAlignment="1">
      <alignment horizontal="right" vertical="center"/>
    </xf>
    <xf numFmtId="44" fontId="9" fillId="3" borderId="12" xfId="0" applyNumberFormat="1" applyFont="1" applyFill="1" applyBorder="1" applyAlignment="1">
      <alignment horizontal="right" vertical="center"/>
    </xf>
    <xf numFmtId="1" fontId="9" fillId="8" borderId="9" xfId="1" applyNumberFormat="1" applyFont="1" applyFill="1" applyBorder="1" applyAlignment="1" applyProtection="1">
      <alignment horizontal="right" vertical="center" indent="3"/>
    </xf>
    <xf numFmtId="0" fontId="7" fillId="0" borderId="38" xfId="0" applyFont="1" applyBorder="1"/>
    <xf numFmtId="0" fontId="7" fillId="0" borderId="15" xfId="0" applyFont="1" applyBorder="1"/>
    <xf numFmtId="0" fontId="9" fillId="0" borderId="15" xfId="0" applyFont="1" applyBorder="1"/>
    <xf numFmtId="0" fontId="9" fillId="0" borderId="16" xfId="0" applyFont="1" applyBorder="1" applyAlignment="1">
      <alignment horizontal="right" indent="2"/>
    </xf>
    <xf numFmtId="10" fontId="9" fillId="9" borderId="41" xfId="2" applyNumberFormat="1" applyFont="1" applyFill="1" applyBorder="1" applyAlignment="1" applyProtection="1">
      <alignment horizontal="right" vertical="center"/>
      <protection locked="0"/>
    </xf>
    <xf numFmtId="10" fontId="9" fillId="9" borderId="44" xfId="2" applyNumberFormat="1" applyFont="1" applyFill="1" applyBorder="1" applyAlignment="1" applyProtection="1">
      <alignment horizontal="right" vertical="center"/>
      <protection locked="0"/>
    </xf>
    <xf numFmtId="10" fontId="12" fillId="9" borderId="43" xfId="2" applyNumberFormat="1" applyFont="1" applyFill="1" applyBorder="1" applyAlignment="1" applyProtection="1">
      <alignment horizontal="right" vertical="center"/>
    </xf>
    <xf numFmtId="0" fontId="2" fillId="4" borderId="37" xfId="0" applyFont="1" applyFill="1" applyBorder="1" applyAlignment="1">
      <alignment horizontal="center"/>
    </xf>
    <xf numFmtId="0" fontId="2" fillId="4" borderId="36" xfId="0" applyFont="1" applyFill="1" applyBorder="1" applyAlignment="1">
      <alignment horizontal="center"/>
    </xf>
    <xf numFmtId="0" fontId="14" fillId="0" borderId="0" xfId="3" applyFont="1" applyAlignment="1">
      <alignment wrapText="1"/>
    </xf>
    <xf numFmtId="0" fontId="9" fillId="0" borderId="28" xfId="0" applyFont="1" applyBorder="1"/>
    <xf numFmtId="0" fontId="2" fillId="0" borderId="33" xfId="0" applyFont="1" applyBorder="1" applyAlignment="1">
      <alignment horizontal="centerContinuous" vertical="center" wrapText="1"/>
    </xf>
    <xf numFmtId="0" fontId="2" fillId="0" borderId="34" xfId="0" applyFont="1" applyBorder="1" applyAlignment="1">
      <alignment horizontal="centerContinuous" vertical="center" wrapText="1"/>
    </xf>
    <xf numFmtId="0" fontId="2" fillId="0" borderId="39" xfId="0" applyFont="1" applyBorder="1" applyAlignment="1">
      <alignment horizontal="centerContinuous" vertical="center" wrapText="1"/>
    </xf>
    <xf numFmtId="0" fontId="2" fillId="0" borderId="36" xfId="0" applyFont="1" applyBorder="1" applyAlignment="1">
      <alignment horizontal="centerContinuous" vertical="center" wrapText="1"/>
    </xf>
    <xf numFmtId="44" fontId="9" fillId="3" borderId="17" xfId="0" applyNumberFormat="1" applyFont="1" applyFill="1" applyBorder="1" applyAlignment="1">
      <alignment horizontal="right" vertical="center"/>
    </xf>
    <xf numFmtId="44" fontId="9" fillId="3" borderId="18" xfId="0" applyNumberFormat="1" applyFont="1" applyFill="1" applyBorder="1" applyAlignment="1">
      <alignment horizontal="right" vertical="center"/>
    </xf>
    <xf numFmtId="44" fontId="9" fillId="3" borderId="31" xfId="0" applyNumberFormat="1" applyFont="1" applyFill="1" applyBorder="1" applyAlignment="1">
      <alignment horizontal="right" vertical="center"/>
    </xf>
    <xf numFmtId="44" fontId="9" fillId="3" borderId="32" xfId="0" applyNumberFormat="1" applyFont="1" applyFill="1" applyBorder="1" applyAlignment="1">
      <alignment horizontal="right" vertical="center"/>
    </xf>
    <xf numFmtId="0" fontId="9" fillId="4" borderId="10" xfId="0" applyFont="1" applyFill="1" applyBorder="1" applyAlignment="1">
      <alignment vertical="top" wrapText="1"/>
    </xf>
    <xf numFmtId="0" fontId="9" fillId="4" borderId="11" xfId="0" applyFont="1" applyFill="1" applyBorder="1" applyAlignment="1">
      <alignment vertical="top" wrapText="1"/>
    </xf>
    <xf numFmtId="0" fontId="16" fillId="0" borderId="0" xfId="0" applyFont="1" applyAlignment="1">
      <alignment vertical="top"/>
    </xf>
    <xf numFmtId="0" fontId="16" fillId="0" borderId="0" xfId="0" applyFont="1" applyAlignment="1">
      <alignment horizontal="left" vertical="center"/>
    </xf>
    <xf numFmtId="0" fontId="16" fillId="0" borderId="0" xfId="0" applyFont="1" applyAlignment="1">
      <alignment horizontal="left" vertical="top"/>
    </xf>
    <xf numFmtId="0" fontId="16" fillId="0" borderId="0" xfId="0" applyFont="1" applyAlignment="1">
      <alignment horizontal="left" vertical="top" wrapText="1"/>
    </xf>
    <xf numFmtId="0" fontId="18" fillId="0" borderId="0" xfId="0" applyFont="1" applyAlignment="1">
      <alignment vertical="top"/>
    </xf>
    <xf numFmtId="0" fontId="18" fillId="0" borderId="0" xfId="0" applyFont="1" applyAlignment="1">
      <alignment vertical="top" wrapText="1"/>
    </xf>
    <xf numFmtId="0" fontId="18" fillId="0" borderId="0" xfId="0" applyFont="1" applyAlignment="1">
      <alignment horizontal="left" vertical="top"/>
    </xf>
    <xf numFmtId="0" fontId="19" fillId="0" borderId="0" xfId="0" applyFont="1" applyAlignment="1">
      <alignment wrapText="1"/>
    </xf>
    <xf numFmtId="0" fontId="16" fillId="0" borderId="0" xfId="0" applyFont="1" applyAlignment="1">
      <alignment vertical="top" wrapText="1"/>
    </xf>
    <xf numFmtId="2" fontId="9" fillId="6" borderId="20" xfId="0" applyNumberFormat="1" applyFont="1" applyFill="1" applyBorder="1" applyAlignment="1" applyProtection="1">
      <alignment horizontal="right" vertical="center"/>
      <protection locked="0"/>
    </xf>
    <xf numFmtId="2" fontId="9" fillId="5" borderId="8" xfId="0" applyNumberFormat="1" applyFont="1" applyFill="1" applyBorder="1" applyAlignment="1" applyProtection="1">
      <alignment horizontal="right" vertical="center"/>
      <protection locked="0"/>
    </xf>
    <xf numFmtId="2" fontId="9" fillId="6" borderId="29" xfId="0" applyNumberFormat="1" applyFont="1" applyFill="1" applyBorder="1" applyAlignment="1" applyProtection="1">
      <alignment horizontal="right" vertical="center"/>
      <protection locked="0"/>
    </xf>
    <xf numFmtId="38" fontId="9" fillId="6" borderId="8" xfId="0" applyNumberFormat="1" applyFont="1" applyFill="1" applyBorder="1" applyAlignment="1" applyProtection="1">
      <alignment horizontal="right" vertical="center"/>
      <protection locked="0"/>
    </xf>
    <xf numFmtId="0" fontId="2" fillId="4" borderId="0" xfId="0" applyFont="1" applyFill="1" applyAlignment="1">
      <alignment horizontal="center"/>
    </xf>
    <xf numFmtId="0" fontId="2" fillId="4" borderId="28" xfId="0" applyFont="1" applyFill="1" applyBorder="1" applyAlignment="1">
      <alignment horizontal="center"/>
    </xf>
    <xf numFmtId="0" fontId="2" fillId="0" borderId="46" xfId="0" applyFont="1" applyBorder="1" applyAlignment="1">
      <alignment horizontal="centerContinuous" vertical="center" wrapText="1"/>
    </xf>
    <xf numFmtId="44" fontId="9" fillId="5" borderId="30" xfId="0" applyNumberFormat="1" applyFont="1" applyFill="1" applyBorder="1" applyAlignment="1" applyProtection="1">
      <alignment horizontal="right" vertical="center"/>
      <protection locked="0"/>
    </xf>
    <xf numFmtId="44" fontId="9" fillId="6" borderId="47" xfId="0" applyNumberFormat="1" applyFont="1" applyFill="1" applyBorder="1" applyAlignment="1" applyProtection="1">
      <alignment horizontal="right" vertical="center"/>
      <protection locked="0"/>
    </xf>
    <xf numFmtId="44" fontId="9" fillId="5" borderId="48" xfId="0" applyNumberFormat="1" applyFont="1" applyFill="1" applyBorder="1" applyAlignment="1" applyProtection="1">
      <alignment horizontal="right" vertical="center"/>
      <protection locked="0"/>
    </xf>
    <xf numFmtId="44" fontId="9" fillId="6" borderId="48" xfId="0" applyNumberFormat="1" applyFont="1" applyFill="1" applyBorder="1" applyAlignment="1" applyProtection="1">
      <alignment horizontal="right" vertical="center"/>
      <protection locked="0"/>
    </xf>
    <xf numFmtId="44" fontId="9" fillId="3" borderId="49" xfId="0" applyNumberFormat="1" applyFont="1" applyFill="1" applyBorder="1" applyAlignment="1">
      <alignment horizontal="right" vertical="center"/>
    </xf>
    <xf numFmtId="2" fontId="9" fillId="5" borderId="30" xfId="0" applyNumberFormat="1" applyFont="1" applyFill="1" applyBorder="1" applyAlignment="1" applyProtection="1">
      <alignment horizontal="right" vertical="center"/>
      <protection locked="0"/>
    </xf>
    <xf numFmtId="2" fontId="9" fillId="6" borderId="48" xfId="0" applyNumberFormat="1" applyFont="1" applyFill="1" applyBorder="1" applyAlignment="1" applyProtection="1">
      <alignment horizontal="right" vertical="center"/>
      <protection locked="0"/>
    </xf>
    <xf numFmtId="38" fontId="9" fillId="5" borderId="48" xfId="0" applyNumberFormat="1" applyFont="1" applyFill="1" applyBorder="1" applyAlignment="1" applyProtection="1">
      <alignment horizontal="right" vertical="center"/>
      <protection locked="0"/>
    </xf>
    <xf numFmtId="38" fontId="9" fillId="6" borderId="30" xfId="0" applyNumberFormat="1" applyFont="1" applyFill="1" applyBorder="1" applyAlignment="1" applyProtection="1">
      <alignment horizontal="right" vertical="center"/>
      <protection locked="0"/>
    </xf>
    <xf numFmtId="44" fontId="9" fillId="3" borderId="51" xfId="0" applyNumberFormat="1" applyFont="1" applyFill="1" applyBorder="1" applyAlignment="1">
      <alignment horizontal="right" vertical="center"/>
    </xf>
    <xf numFmtId="44" fontId="9" fillId="3" borderId="52" xfId="0" applyNumberFormat="1" applyFont="1" applyFill="1" applyBorder="1" applyAlignment="1">
      <alignment horizontal="right" vertical="center"/>
    </xf>
    <xf numFmtId="0" fontId="2" fillId="4" borderId="53" xfId="0" applyFont="1" applyFill="1" applyBorder="1" applyAlignment="1">
      <alignment horizontal="center"/>
    </xf>
    <xf numFmtId="10" fontId="9" fillId="9" borderId="51" xfId="2" applyNumberFormat="1" applyFont="1" applyFill="1" applyBorder="1" applyAlignment="1" applyProtection="1">
      <alignment horizontal="right" vertical="center"/>
      <protection locked="0"/>
    </xf>
    <xf numFmtId="0" fontId="7" fillId="0" borderId="28" xfId="0" applyFont="1" applyBorder="1"/>
    <xf numFmtId="7" fontId="9" fillId="0" borderId="28" xfId="0" applyNumberFormat="1" applyFont="1" applyBorder="1" applyAlignment="1">
      <alignment horizontal="right" indent="2"/>
    </xf>
    <xf numFmtId="0" fontId="2" fillId="0" borderId="0" xfId="0" applyFont="1" applyAlignment="1">
      <alignment horizontal="right" vertical="center"/>
    </xf>
    <xf numFmtId="0" fontId="9" fillId="0" borderId="0" xfId="0" applyFont="1" applyAlignment="1">
      <alignment horizontal="right"/>
    </xf>
    <xf numFmtId="0" fontId="13" fillId="0" borderId="0" xfId="0" applyFont="1" applyAlignment="1">
      <alignment horizontal="right" vertical="center"/>
    </xf>
    <xf numFmtId="0" fontId="2" fillId="0" borderId="28" xfId="0" applyFont="1" applyBorder="1" applyAlignment="1">
      <alignment horizontal="right" vertical="center"/>
    </xf>
    <xf numFmtId="44" fontId="9" fillId="6" borderId="30" xfId="0" applyNumberFormat="1" applyFont="1" applyFill="1" applyBorder="1" applyAlignment="1" applyProtection="1">
      <alignment horizontal="right" vertical="center"/>
      <protection locked="0"/>
    </xf>
    <xf numFmtId="44" fontId="9" fillId="6" borderId="8" xfId="0" applyNumberFormat="1" applyFont="1" applyFill="1" applyBorder="1" applyAlignment="1" applyProtection="1">
      <alignment horizontal="right" vertical="center"/>
      <protection locked="0"/>
    </xf>
    <xf numFmtId="44" fontId="9" fillId="5" borderId="47" xfId="0" applyNumberFormat="1" applyFont="1" applyFill="1" applyBorder="1" applyAlignment="1" applyProtection="1">
      <alignment horizontal="right" vertical="center"/>
      <protection locked="0"/>
    </xf>
    <xf numFmtId="44" fontId="9" fillId="5" borderId="18" xfId="0" applyNumberFormat="1" applyFont="1" applyFill="1" applyBorder="1" applyAlignment="1" applyProtection="1">
      <alignment horizontal="right" vertical="center"/>
      <protection locked="0"/>
    </xf>
    <xf numFmtId="44" fontId="9" fillId="5" borderId="33" xfId="0" applyNumberFormat="1" applyFont="1" applyFill="1" applyBorder="1" applyAlignment="1" applyProtection="1">
      <alignment horizontal="right" vertical="center"/>
      <protection locked="0"/>
    </xf>
    <xf numFmtId="44" fontId="9" fillId="5" borderId="34" xfId="0" applyNumberFormat="1" applyFont="1" applyFill="1" applyBorder="1" applyAlignment="1" applyProtection="1">
      <alignment horizontal="right" vertical="center"/>
      <protection locked="0"/>
    </xf>
    <xf numFmtId="44" fontId="9" fillId="5" borderId="35" xfId="0" applyNumberFormat="1" applyFont="1" applyFill="1" applyBorder="1" applyAlignment="1" applyProtection="1">
      <alignment horizontal="right" vertical="center"/>
      <protection locked="0"/>
    </xf>
    <xf numFmtId="0" fontId="23" fillId="4" borderId="0" xfId="5" applyFont="1" applyFill="1" applyAlignment="1">
      <alignment wrapText="1"/>
    </xf>
    <xf numFmtId="0" fontId="24" fillId="0" borderId="0" xfId="5" applyFont="1"/>
    <xf numFmtId="0" fontId="23" fillId="4" borderId="1" xfId="5" applyFont="1" applyFill="1" applyBorder="1"/>
    <xf numFmtId="0" fontId="23" fillId="4" borderId="2" xfId="5" applyFont="1" applyFill="1" applyBorder="1"/>
    <xf numFmtId="0" fontId="23" fillId="4" borderId="13" xfId="5" applyFont="1" applyFill="1" applyBorder="1"/>
    <xf numFmtId="0" fontId="24" fillId="0" borderId="7" xfId="5" applyFont="1" applyBorder="1"/>
    <xf numFmtId="0" fontId="24" fillId="0" borderId="28" xfId="5" applyFont="1" applyBorder="1"/>
    <xf numFmtId="0" fontId="25" fillId="11" borderId="0" xfId="5" applyFont="1" applyFill="1" applyProtection="1">
      <protection locked="0"/>
    </xf>
    <xf numFmtId="0" fontId="23" fillId="4" borderId="0" xfId="5" applyFont="1" applyFill="1"/>
    <xf numFmtId="14" fontId="24" fillId="12" borderId="0" xfId="5" applyNumberFormat="1" applyFont="1" applyFill="1"/>
    <xf numFmtId="0" fontId="24" fillId="12" borderId="0" xfId="5" applyFont="1" applyFill="1"/>
    <xf numFmtId="14" fontId="24" fillId="0" borderId="0" xfId="5" applyNumberFormat="1" applyFont="1"/>
    <xf numFmtId="0" fontId="24" fillId="0" borderId="14" xfId="5" applyFont="1" applyBorder="1"/>
    <xf numFmtId="0" fontId="24" fillId="0" borderId="15" xfId="5" applyFont="1" applyBorder="1"/>
    <xf numFmtId="0" fontId="24" fillId="0" borderId="16" xfId="5" applyFont="1" applyBorder="1"/>
    <xf numFmtId="1" fontId="24" fillId="0" borderId="0" xfId="5" applyNumberFormat="1" applyFont="1"/>
    <xf numFmtId="0" fontId="24" fillId="0" borderId="0" xfId="6" applyFont="1"/>
    <xf numFmtId="0" fontId="22" fillId="0" borderId="0" xfId="6"/>
    <xf numFmtId="0" fontId="23" fillId="4" borderId="0" xfId="6" applyFont="1" applyFill="1" applyAlignment="1">
      <alignment horizontal="center" wrapText="1"/>
    </xf>
    <xf numFmtId="0" fontId="23" fillId="4" borderId="0" xfId="6" applyFont="1" applyFill="1" applyAlignment="1">
      <alignment wrapText="1"/>
    </xf>
    <xf numFmtId="0" fontId="23" fillId="4" borderId="0" xfId="6" applyFont="1" applyFill="1" applyAlignment="1">
      <alignment horizontal="center" vertical="center" wrapText="1"/>
    </xf>
    <xf numFmtId="0" fontId="22" fillId="0" borderId="0" xfId="6" applyAlignment="1">
      <alignment wrapText="1"/>
    </xf>
    <xf numFmtId="44" fontId="22" fillId="0" borderId="0" xfId="6" applyNumberFormat="1"/>
    <xf numFmtId="44" fontId="24" fillId="0" borderId="0" xfId="4" applyFont="1"/>
    <xf numFmtId="7" fontId="0" fillId="0" borderId="0" xfId="0" applyNumberFormat="1"/>
    <xf numFmtId="0" fontId="23" fillId="4" borderId="0" xfId="0" applyFont="1" applyFill="1" applyAlignment="1">
      <alignment horizontal="center" wrapText="1"/>
    </xf>
    <xf numFmtId="0" fontId="24" fillId="0" borderId="0" xfId="0" applyFont="1"/>
    <xf numFmtId="0" fontId="27" fillId="0" borderId="0" xfId="0" applyFont="1"/>
    <xf numFmtId="0" fontId="2" fillId="0" borderId="5" xfId="0" applyFont="1" applyBorder="1" applyAlignment="1" applyProtection="1">
      <alignment horizontal="center" vertical="center" wrapText="1"/>
      <protection locked="0"/>
    </xf>
    <xf numFmtId="3" fontId="24" fillId="0" borderId="0" xfId="5" applyNumberFormat="1" applyFont="1"/>
    <xf numFmtId="10" fontId="24" fillId="0" borderId="0" xfId="2" applyNumberFormat="1" applyFont="1"/>
    <xf numFmtId="0" fontId="21" fillId="0" borderId="7" xfId="0" applyFont="1" applyBorder="1" applyAlignment="1">
      <alignment horizontal="right" vertical="top"/>
    </xf>
    <xf numFmtId="0" fontId="28" fillId="0" borderId="0" xfId="0" applyFont="1" applyAlignment="1">
      <alignment vertical="center"/>
    </xf>
    <xf numFmtId="0" fontId="28" fillId="0" borderId="0" xfId="0" applyFont="1" applyAlignment="1">
      <alignment horizontal="left" vertical="center"/>
    </xf>
    <xf numFmtId="0" fontId="29" fillId="0" borderId="0" xfId="0" applyFont="1"/>
    <xf numFmtId="0" fontId="7" fillId="0" borderId="29" xfId="0" applyFont="1" applyBorder="1" applyAlignment="1">
      <alignment horizontal="center" vertical="center" wrapText="1"/>
    </xf>
    <xf numFmtId="0" fontId="30" fillId="0" borderId="0" xfId="0" applyFont="1" applyAlignment="1">
      <alignment vertical="top"/>
    </xf>
    <xf numFmtId="0" fontId="30" fillId="0" borderId="0" xfId="0" applyFont="1" applyAlignment="1">
      <alignment horizontal="left" vertical="top"/>
    </xf>
    <xf numFmtId="0" fontId="17" fillId="0" borderId="0" xfId="0" applyFont="1" applyAlignment="1">
      <alignment horizontal="left" vertical="top" indent="3"/>
    </xf>
    <xf numFmtId="0" fontId="31" fillId="0" borderId="0" xfId="0" applyFont="1" applyAlignment="1">
      <alignment vertical="top"/>
    </xf>
    <xf numFmtId="0" fontId="31" fillId="0" borderId="0" xfId="0" applyFont="1" applyAlignment="1">
      <alignment horizontal="left" vertical="top" wrapText="1"/>
    </xf>
    <xf numFmtId="0" fontId="3" fillId="0" borderId="0" xfId="0" applyFont="1"/>
    <xf numFmtId="0" fontId="33" fillId="0" borderId="0" xfId="0" applyFont="1" applyAlignment="1">
      <alignment horizontal="right" vertical="top"/>
    </xf>
    <xf numFmtId="0" fontId="2" fillId="13" borderId="0" xfId="0" applyFont="1" applyFill="1" applyAlignment="1">
      <alignment horizontal="center" vertical="center" textRotation="90"/>
    </xf>
    <xf numFmtId="0" fontId="9" fillId="13" borderId="0" xfId="0" applyFont="1" applyFill="1"/>
    <xf numFmtId="0" fontId="7" fillId="13" borderId="0" xfId="0" applyFont="1" applyFill="1"/>
    <xf numFmtId="0" fontId="9" fillId="13" borderId="28" xfId="0" applyFont="1" applyFill="1" applyBorder="1" applyAlignment="1">
      <alignment horizontal="right" indent="2"/>
    </xf>
    <xf numFmtId="0" fontId="21" fillId="13" borderId="7" xfId="0" applyFont="1" applyFill="1" applyBorder="1" applyAlignment="1">
      <alignment horizontal="right" vertical="top"/>
    </xf>
    <xf numFmtId="0" fontId="21" fillId="13" borderId="7" xfId="0" applyFont="1" applyFill="1" applyBorder="1" applyAlignment="1">
      <alignment horizontal="center" vertical="center"/>
    </xf>
    <xf numFmtId="1" fontId="12" fillId="13" borderId="21" xfId="1" applyNumberFormat="1" applyFont="1" applyFill="1" applyBorder="1" applyAlignment="1" applyProtection="1">
      <alignment horizontal="right" vertical="center" indent="3"/>
    </xf>
    <xf numFmtId="38" fontId="9" fillId="14" borderId="48" xfId="0" applyNumberFormat="1" applyFont="1" applyFill="1" applyBorder="1" applyAlignment="1">
      <alignment horizontal="right" vertical="center"/>
    </xf>
    <xf numFmtId="38" fontId="9" fillId="14" borderId="20" xfId="0" applyNumberFormat="1" applyFont="1" applyFill="1" applyBorder="1" applyAlignment="1">
      <alignment horizontal="right" vertical="center"/>
    </xf>
    <xf numFmtId="38" fontId="9" fillId="14" borderId="40" xfId="0" applyNumberFormat="1" applyFont="1" applyFill="1" applyBorder="1" applyAlignment="1">
      <alignment horizontal="right" vertical="center"/>
    </xf>
    <xf numFmtId="38" fontId="9" fillId="14" borderId="30" xfId="0" applyNumberFormat="1" applyFont="1" applyFill="1" applyBorder="1" applyAlignment="1">
      <alignment horizontal="right" vertical="center"/>
    </xf>
    <xf numFmtId="38" fontId="9" fillId="14" borderId="8" xfId="0" applyNumberFormat="1" applyFont="1" applyFill="1" applyBorder="1" applyAlignment="1">
      <alignment horizontal="right" vertical="center"/>
    </xf>
    <xf numFmtId="38" fontId="9" fillId="14" borderId="45" xfId="0" applyNumberFormat="1" applyFont="1" applyFill="1" applyBorder="1" applyAlignment="1">
      <alignment horizontal="right" vertical="center"/>
    </xf>
    <xf numFmtId="0" fontId="2" fillId="0" borderId="0" xfId="0" applyFont="1" applyAlignment="1">
      <alignment horizontal="center" vertical="center" textRotation="90"/>
    </xf>
    <xf numFmtId="0" fontId="9" fillId="0" borderId="28" xfId="0" applyFont="1" applyBorder="1" applyAlignment="1">
      <alignment horizontal="right" indent="3"/>
    </xf>
    <xf numFmtId="0" fontId="7" fillId="0" borderId="0" xfId="0" applyFont="1" applyAlignment="1">
      <alignment horizontal="left" vertical="top" wrapText="1"/>
    </xf>
    <xf numFmtId="0" fontId="9" fillId="9" borderId="1" xfId="0" applyFont="1" applyFill="1" applyBorder="1" applyAlignment="1">
      <alignment horizontal="center" vertical="center" wrapText="1"/>
    </xf>
    <xf numFmtId="0" fontId="25" fillId="0" borderId="0" xfId="6" applyFont="1"/>
    <xf numFmtId="0" fontId="24" fillId="0" borderId="0" xfId="6" applyFont="1" applyAlignment="1">
      <alignment horizontal="center"/>
    </xf>
    <xf numFmtId="0" fontId="38" fillId="9" borderId="14" xfId="0" applyFont="1" applyFill="1" applyBorder="1" applyAlignment="1">
      <alignment horizontal="right" vertical="top" wrapText="1"/>
    </xf>
    <xf numFmtId="0" fontId="38" fillId="0" borderId="7" xfId="0" applyFont="1" applyBorder="1" applyAlignment="1">
      <alignment horizontal="right" vertical="top"/>
    </xf>
    <xf numFmtId="0" fontId="38" fillId="13" borderId="7" xfId="0" applyFont="1" applyFill="1" applyBorder="1" applyAlignment="1">
      <alignment horizontal="right" vertical="top"/>
    </xf>
    <xf numFmtId="0" fontId="39" fillId="13" borderId="7" xfId="0" applyFont="1" applyFill="1" applyBorder="1" applyAlignment="1">
      <alignment horizontal="right" vertical="top" textRotation="90"/>
    </xf>
    <xf numFmtId="0" fontId="9" fillId="6" borderId="48" xfId="0" applyFont="1" applyFill="1" applyBorder="1" applyAlignment="1" applyProtection="1">
      <alignment horizontal="left" vertical="top" wrapText="1"/>
      <protection locked="0"/>
    </xf>
    <xf numFmtId="0" fontId="9" fillId="6" borderId="20" xfId="0" applyFont="1" applyFill="1" applyBorder="1" applyAlignment="1" applyProtection="1">
      <alignment horizontal="left" vertical="top" wrapText="1"/>
      <protection locked="0"/>
    </xf>
    <xf numFmtId="0" fontId="9" fillId="6" borderId="29" xfId="0" applyFont="1" applyFill="1" applyBorder="1" applyAlignment="1" applyProtection="1">
      <alignment horizontal="left" vertical="top" wrapText="1"/>
      <protection locked="0"/>
    </xf>
    <xf numFmtId="0" fontId="9" fillId="6" borderId="55" xfId="0" applyFont="1" applyFill="1" applyBorder="1" applyAlignment="1" applyProtection="1">
      <alignment horizontal="left" vertical="top" wrapText="1"/>
      <protection locked="0"/>
    </xf>
    <xf numFmtId="0" fontId="9" fillId="6" borderId="40" xfId="0" applyFont="1" applyFill="1" applyBorder="1" applyAlignment="1" applyProtection="1">
      <alignment horizontal="left" vertical="top" wrapText="1"/>
      <protection locked="0"/>
    </xf>
    <xf numFmtId="0" fontId="9" fillId="5" borderId="3" xfId="0" applyFont="1" applyFill="1" applyBorder="1" applyAlignment="1" applyProtection="1">
      <alignment horizontal="center" vertical="center" wrapText="1"/>
      <protection locked="0"/>
    </xf>
    <xf numFmtId="0" fontId="9" fillId="5" borderId="4" xfId="0" applyFont="1" applyFill="1" applyBorder="1" applyAlignment="1" applyProtection="1">
      <alignment horizontal="center" vertical="center" wrapText="1"/>
      <protection locked="0"/>
    </xf>
    <xf numFmtId="0" fontId="9" fillId="5" borderId="5" xfId="0" applyFont="1" applyFill="1" applyBorder="1" applyAlignment="1" applyProtection="1">
      <alignment horizontal="center" vertical="center" wrapText="1"/>
      <protection locked="0"/>
    </xf>
    <xf numFmtId="0" fontId="31" fillId="0" borderId="0" xfId="0" applyFont="1" applyAlignment="1">
      <alignment horizontal="left" vertical="top" wrapText="1"/>
    </xf>
    <xf numFmtId="0" fontId="31" fillId="0" borderId="0" xfId="0" applyFont="1" applyAlignment="1">
      <alignment horizontal="left" vertical="top" indent="1"/>
    </xf>
    <xf numFmtId="0" fontId="17" fillId="0" borderId="0" xfId="0" applyFont="1" applyAlignment="1">
      <alignment horizontal="left" vertical="top" indent="3"/>
    </xf>
    <xf numFmtId="0" fontId="3" fillId="0" borderId="0" xfId="0" applyFont="1" applyAlignment="1">
      <alignment horizontal="left" vertical="top" wrapText="1"/>
    </xf>
    <xf numFmtId="0" fontId="16" fillId="0" borderId="0" xfId="0" applyFont="1" applyAlignment="1">
      <alignment horizontal="left" vertical="top" wrapText="1"/>
    </xf>
    <xf numFmtId="0" fontId="15" fillId="10" borderId="1" xfId="0" applyFont="1" applyFill="1" applyBorder="1" applyAlignment="1">
      <alignment horizontal="left" vertical="center"/>
    </xf>
    <xf numFmtId="0" fontId="15" fillId="10" borderId="2" xfId="0" applyFont="1" applyFill="1" applyBorder="1" applyAlignment="1">
      <alignment horizontal="left" vertical="center"/>
    </xf>
    <xf numFmtId="0" fontId="15" fillId="10" borderId="13" xfId="0" applyFont="1" applyFill="1" applyBorder="1" applyAlignment="1">
      <alignment horizontal="left" vertical="center"/>
    </xf>
    <xf numFmtId="0" fontId="7" fillId="0" borderId="14" xfId="0" applyFont="1" applyBorder="1" applyAlignment="1">
      <alignment horizontal="right" vertical="center" wrapText="1"/>
    </xf>
    <xf numFmtId="0" fontId="7" fillId="0" borderId="15" xfId="0" applyFont="1" applyBorder="1" applyAlignment="1">
      <alignment horizontal="right" vertical="center" wrapText="1"/>
    </xf>
    <xf numFmtId="0" fontId="7" fillId="0" borderId="16" xfId="0" applyFont="1" applyBorder="1" applyAlignment="1">
      <alignment horizontal="right" vertical="center" wrapText="1"/>
    </xf>
    <xf numFmtId="0" fontId="7" fillId="0" borderId="0" xfId="0" applyFont="1" applyAlignment="1">
      <alignment horizontal="center" vertical="center" wrapText="1"/>
    </xf>
    <xf numFmtId="0" fontId="7" fillId="0" borderId="28" xfId="0" applyFont="1" applyBorder="1" applyAlignment="1">
      <alignment horizontal="center" vertical="center" wrapText="1"/>
    </xf>
    <xf numFmtId="0" fontId="18" fillId="0" borderId="0" xfId="0" applyFont="1" applyAlignment="1">
      <alignment horizontal="left" vertical="top" wrapText="1"/>
    </xf>
    <xf numFmtId="0" fontId="19" fillId="13" borderId="0" xfId="0" applyFont="1" applyFill="1" applyAlignment="1">
      <alignment horizontal="left" vertical="top" wrapText="1"/>
    </xf>
    <xf numFmtId="0" fontId="19" fillId="0" borderId="0" xfId="0" applyFont="1" applyAlignment="1">
      <alignment horizontal="left" vertical="top" wrapText="1"/>
    </xf>
    <xf numFmtId="0" fontId="31" fillId="0" borderId="0" xfId="0" applyFont="1" applyAlignment="1">
      <alignment horizontal="left" vertical="top"/>
    </xf>
    <xf numFmtId="0" fontId="9" fillId="0" borderId="5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57" xfId="0" applyFont="1" applyBorder="1" applyAlignment="1">
      <alignment horizontal="center" vertical="center" wrapText="1"/>
    </xf>
    <xf numFmtId="1" fontId="9" fillId="7" borderId="54" xfId="1" applyNumberFormat="1" applyFont="1" applyFill="1" applyBorder="1" applyAlignment="1" applyProtection="1">
      <alignment horizontal="center" vertical="center"/>
      <protection locked="0"/>
    </xf>
    <xf numFmtId="1" fontId="9" fillId="7" borderId="50" xfId="1" applyNumberFormat="1" applyFont="1" applyFill="1" applyBorder="1" applyAlignment="1" applyProtection="1">
      <alignment horizontal="center" vertical="center"/>
      <protection locked="0"/>
    </xf>
    <xf numFmtId="0" fontId="2" fillId="0" borderId="1" xfId="0" applyFont="1" applyBorder="1" applyAlignment="1">
      <alignment horizontal="left"/>
    </xf>
    <xf numFmtId="0" fontId="2" fillId="0" borderId="2" xfId="0" applyFont="1" applyBorder="1" applyAlignment="1">
      <alignment horizontal="left"/>
    </xf>
    <xf numFmtId="0" fontId="2" fillId="0" borderId="1" xfId="0" applyFont="1" applyBorder="1" applyAlignment="1">
      <alignment horizontal="left" vertical="center"/>
    </xf>
    <xf numFmtId="0" fontId="2" fillId="0" borderId="2" xfId="0" applyFont="1" applyBorder="1" applyAlignment="1">
      <alignment horizontal="left" vertical="center"/>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8" fillId="2" borderId="0" xfId="0" applyFont="1" applyFill="1" applyAlignment="1">
      <alignment horizontal="center" vertical="center" wrapText="1"/>
    </xf>
    <xf numFmtId="0" fontId="7" fillId="5" borderId="26" xfId="0" applyFont="1" applyFill="1" applyBorder="1" applyAlignment="1" applyProtection="1">
      <alignment horizontal="center" vertical="center"/>
      <protection locked="0"/>
    </xf>
    <xf numFmtId="0" fontId="7" fillId="6" borderId="27" xfId="0" applyFont="1" applyFill="1" applyBorder="1" applyAlignment="1" applyProtection="1">
      <alignment horizontal="center" vertical="center"/>
      <protection locked="0"/>
    </xf>
    <xf numFmtId="0" fontId="7" fillId="5" borderId="27" xfId="0" applyFont="1" applyFill="1" applyBorder="1" applyAlignment="1" applyProtection="1">
      <alignment horizontal="center" vertical="center"/>
      <protection locked="0"/>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5" xfId="0" applyFont="1" applyBorder="1" applyAlignment="1">
      <alignment horizontal="right"/>
    </xf>
    <xf numFmtId="0" fontId="2" fillId="0" borderId="16" xfId="0" applyFont="1" applyBorder="1" applyAlignment="1">
      <alignment horizontal="right"/>
    </xf>
    <xf numFmtId="0" fontId="2" fillId="0" borderId="7" xfId="0" applyFont="1" applyBorder="1" applyAlignment="1">
      <alignment horizontal="left" vertical="center"/>
    </xf>
    <xf numFmtId="0" fontId="2" fillId="0" borderId="0" xfId="0" applyFont="1" applyAlignment="1">
      <alignment horizontal="left" vertical="center"/>
    </xf>
    <xf numFmtId="0" fontId="9" fillId="9" borderId="2" xfId="0" applyFont="1" applyFill="1" applyBorder="1" applyAlignment="1">
      <alignment horizontal="center" vertical="center" wrapText="1"/>
    </xf>
    <xf numFmtId="0" fontId="9" fillId="9" borderId="58" xfId="0" applyFont="1" applyFill="1" applyBorder="1" applyAlignment="1">
      <alignment horizontal="center" vertical="center" wrapText="1"/>
    </xf>
    <xf numFmtId="0" fontId="9" fillId="9" borderId="15" xfId="0" applyFont="1" applyFill="1" applyBorder="1" applyAlignment="1">
      <alignment horizontal="center" vertical="center" wrapText="1"/>
    </xf>
    <xf numFmtId="0" fontId="9" fillId="9" borderId="59" xfId="0" applyFont="1" applyFill="1" applyBorder="1" applyAlignment="1">
      <alignment horizontal="center" vertical="center" wrapText="1"/>
    </xf>
  </cellXfs>
  <cellStyles count="7">
    <cellStyle name="Comma" xfId="1" builtinId="3"/>
    <cellStyle name="Currency" xfId="4" builtinId="4"/>
    <cellStyle name="Normal" xfId="0" builtinId="0"/>
    <cellStyle name="Normal 10 2" xfId="5" xr:uid="{E371BC89-4DFE-40A7-916D-72F8A8107FC1}"/>
    <cellStyle name="Normal 2" xfId="6" xr:uid="{2C5C7109-82D0-420B-A3BD-5DDDF9BD0B2C}"/>
    <cellStyle name="Normal_Sheet1" xfId="3" xr:uid="{FAD8D521-C830-4EF3-87B9-7DBD9AC76781}"/>
    <cellStyle name="Percent" xfId="2" builtinId="5"/>
  </cellStyles>
  <dxfs count="0"/>
  <tableStyles count="0" defaultTableStyle="TableStyleMedium2" defaultPivotStyle="PivotStyleLight16"/>
  <colors>
    <mruColors>
      <color rgb="FFD9D9D9"/>
      <color rgb="FFC6E0B4"/>
      <color rgb="FFE2EFDA"/>
      <color rgb="FFAC16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235854</xdr:colOff>
      <xdr:row>0</xdr:row>
      <xdr:rowOff>28576</xdr:rowOff>
    </xdr:from>
    <xdr:to>
      <xdr:col>12</xdr:col>
      <xdr:colOff>962025</xdr:colOff>
      <xdr:row>2</xdr:row>
      <xdr:rowOff>151182</xdr:rowOff>
    </xdr:to>
    <xdr:pic>
      <xdr:nvPicPr>
        <xdr:cNvPr id="2" name="Picture 1">
          <a:extLst>
            <a:ext uri="{FF2B5EF4-FFF2-40B4-BE49-F238E27FC236}">
              <a16:creationId xmlns:a16="http://schemas.microsoft.com/office/drawing/2014/main" id="{4071AF1B-0284-42E5-B7E4-CA4F8BC9C2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13054" y="28576"/>
          <a:ext cx="1773921" cy="5798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daws.FLCCOC2\Documents\Budgets\Forms\Standard\Ready\County%20FY1718%20Jury%20Mgmt%20Estimate%20Qtr%20ver3%20110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 val="ReportInfo"/>
      <sheetName val="LookupData"/>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E981-5AEC-4EE9-AD3F-5CB8773629FC}">
  <sheetPr codeName="Sheet1">
    <pageSetUpPr fitToPage="1"/>
  </sheetPr>
  <dimension ref="A1:M88"/>
  <sheetViews>
    <sheetView tabSelected="1" zoomScaleNormal="100" zoomScaleSheetLayoutView="100" workbookViewId="0">
      <selection activeCell="I16" sqref="I16"/>
    </sheetView>
  </sheetViews>
  <sheetFormatPr defaultRowHeight="15.75" x14ac:dyDescent="0.3"/>
  <cols>
    <col min="1" max="1" width="3.7109375" style="3" customWidth="1"/>
    <col min="2" max="3" width="9.140625" style="3"/>
    <col min="4" max="4" width="5.7109375" style="3" customWidth="1"/>
    <col min="5" max="5" width="15.7109375" style="3" customWidth="1"/>
    <col min="6" max="6" width="5.7109375" style="3" customWidth="1"/>
    <col min="7" max="7" width="9.140625" style="3"/>
    <col min="8" max="12" width="15.7109375" style="3" customWidth="1"/>
    <col min="13" max="13" width="17.7109375" style="3" customWidth="1"/>
    <col min="14" max="16384" width="9.140625" style="3"/>
  </cols>
  <sheetData>
    <row r="1" spans="1:13" ht="18" customHeight="1" x14ac:dyDescent="0.35">
      <c r="A1" s="139" t="s">
        <v>0</v>
      </c>
    </row>
    <row r="2" spans="1:13" ht="18" customHeight="1" x14ac:dyDescent="0.35">
      <c r="A2" s="139" t="str">
        <f>"State Fiscal Year "&amp;ReportInfo!O2&amp;" - "&amp;(ReportInfo!O2+1)</f>
        <v>State Fiscal Year 2026 - 2027</v>
      </c>
    </row>
    <row r="4" spans="1:13" ht="15" customHeight="1" x14ac:dyDescent="0.3">
      <c r="C4" s="1" t="s">
        <v>1</v>
      </c>
      <c r="D4" s="215"/>
      <c r="E4" s="215"/>
      <c r="G4" s="1" t="s">
        <v>2</v>
      </c>
      <c r="H4" s="215"/>
      <c r="I4" s="215"/>
      <c r="L4" s="214" t="s">
        <v>3</v>
      </c>
      <c r="M4" s="214"/>
    </row>
    <row r="5" spans="1:13" x14ac:dyDescent="0.3">
      <c r="C5" s="1" t="s">
        <v>4</v>
      </c>
      <c r="D5" s="216"/>
      <c r="E5" s="216"/>
      <c r="G5" s="1" t="s">
        <v>5</v>
      </c>
      <c r="H5" s="216"/>
      <c r="I5" s="216"/>
      <c r="L5" s="214"/>
      <c r="M5" s="214"/>
    </row>
    <row r="6" spans="1:13" x14ac:dyDescent="0.3">
      <c r="C6" s="1" t="s">
        <v>6</v>
      </c>
      <c r="D6" s="217"/>
      <c r="E6" s="217"/>
    </row>
    <row r="7" spans="1:13" ht="16.5" thickBot="1" x14ac:dyDescent="0.35"/>
    <row r="8" spans="1:13" ht="66" x14ac:dyDescent="0.3">
      <c r="B8" s="208" t="s">
        <v>7</v>
      </c>
      <c r="C8" s="209"/>
      <c r="D8" s="209"/>
      <c r="E8" s="209"/>
      <c r="F8" s="209"/>
      <c r="G8" s="4"/>
      <c r="H8" s="5"/>
      <c r="I8" s="85" t="s">
        <v>8</v>
      </c>
      <c r="J8" s="6" t="s">
        <v>9</v>
      </c>
      <c r="K8" s="6" t="s">
        <v>10</v>
      </c>
      <c r="L8" s="7" t="s">
        <v>11</v>
      </c>
      <c r="M8" s="8" t="s">
        <v>12</v>
      </c>
    </row>
    <row r="9" spans="1:13" ht="33" customHeight="1" thickBot="1" x14ac:dyDescent="0.35">
      <c r="B9" s="9"/>
      <c r="C9" s="212" t="s">
        <v>13</v>
      </c>
      <c r="D9" s="212"/>
      <c r="E9" s="212"/>
      <c r="F9" s="212"/>
      <c r="G9" s="212"/>
      <c r="H9" s="213"/>
      <c r="I9" s="86"/>
      <c r="J9" s="10"/>
      <c r="K9" s="10"/>
      <c r="L9" s="10"/>
      <c r="M9" s="11">
        <f>SUM(I9:L9)</f>
        <v>0</v>
      </c>
    </row>
    <row r="10" spans="1:13" ht="6" customHeight="1" thickBot="1" x14ac:dyDescent="0.35">
      <c r="B10" s="12"/>
      <c r="C10" s="13"/>
      <c r="D10" s="13"/>
      <c r="E10" s="13"/>
      <c r="F10" s="14"/>
      <c r="G10" s="14"/>
      <c r="H10" s="14"/>
      <c r="I10" s="16"/>
      <c r="J10" s="16"/>
      <c r="K10" s="16"/>
      <c r="L10" s="16"/>
      <c r="M10" s="17"/>
    </row>
    <row r="11" spans="1:13" ht="17.25" thickBot="1" x14ac:dyDescent="0.35">
      <c r="B11" s="210" t="s">
        <v>14</v>
      </c>
      <c r="C11" s="211"/>
      <c r="D11" s="211"/>
      <c r="E11" s="211"/>
      <c r="F11" s="211"/>
      <c r="H11" s="99"/>
      <c r="I11" s="18"/>
      <c r="J11" s="18"/>
      <c r="K11" s="18"/>
      <c r="L11" s="18"/>
      <c r="M11" s="19"/>
    </row>
    <row r="12" spans="1:13" ht="15.75" customHeight="1" x14ac:dyDescent="0.3">
      <c r="B12" s="20"/>
      <c r="C12" s="189" t="s">
        <v>15</v>
      </c>
      <c r="D12" s="189"/>
      <c r="E12" s="189"/>
      <c r="F12" s="189"/>
      <c r="H12" s="39" t="s">
        <v>16</v>
      </c>
      <c r="I12" s="87"/>
      <c r="J12" s="21"/>
      <c r="K12" s="21"/>
      <c r="L12" s="21"/>
      <c r="M12" s="22">
        <f>SUM(I12:L12)</f>
        <v>0</v>
      </c>
    </row>
    <row r="13" spans="1:13" ht="16.5" x14ac:dyDescent="0.3">
      <c r="B13" s="2"/>
      <c r="C13" s="189"/>
      <c r="D13" s="189"/>
      <c r="E13" s="189"/>
      <c r="F13" s="189"/>
      <c r="H13" s="39" t="s">
        <v>17</v>
      </c>
      <c r="I13" s="88"/>
      <c r="J13" s="23"/>
      <c r="K13" s="23"/>
      <c r="L13" s="23"/>
      <c r="M13" s="24">
        <f>SUM(I13:L13)</f>
        <v>0</v>
      </c>
    </row>
    <row r="14" spans="1:13" ht="16.5" x14ac:dyDescent="0.3">
      <c r="B14" s="2"/>
      <c r="C14" s="189"/>
      <c r="D14" s="189"/>
      <c r="E14" s="189"/>
      <c r="F14" s="189"/>
      <c r="H14" s="39" t="s">
        <v>18</v>
      </c>
      <c r="I14" s="89"/>
      <c r="J14" s="25"/>
      <c r="K14" s="25"/>
      <c r="L14" s="25"/>
      <c r="M14" s="24">
        <f>SUM(I14:L14)</f>
        <v>0</v>
      </c>
    </row>
    <row r="15" spans="1:13" ht="17.25" thickBot="1" x14ac:dyDescent="0.35">
      <c r="B15" s="26"/>
      <c r="C15" s="27"/>
      <c r="D15" s="27"/>
      <c r="E15" s="27"/>
      <c r="H15" s="39" t="s">
        <v>19</v>
      </c>
      <c r="I15" s="86"/>
      <c r="J15" s="10"/>
      <c r="K15" s="10"/>
      <c r="L15" s="10"/>
      <c r="M15" s="28">
        <f>SUM(I15:L15)</f>
        <v>0</v>
      </c>
    </row>
    <row r="16" spans="1:13" ht="75" customHeight="1" thickTop="1" thickBot="1" x14ac:dyDescent="0.35">
      <c r="B16" s="203" t="s">
        <v>20</v>
      </c>
      <c r="C16" s="204"/>
      <c r="D16" s="204"/>
      <c r="E16" s="204"/>
      <c r="F16" s="204"/>
      <c r="G16" s="204"/>
      <c r="H16" s="205"/>
      <c r="I16" s="178"/>
      <c r="J16" s="179"/>
      <c r="K16" s="179"/>
      <c r="L16" s="180"/>
      <c r="M16" s="17"/>
    </row>
    <row r="17" spans="2:13" ht="18" thickTop="1" thickBot="1" x14ac:dyDescent="0.35">
      <c r="B17" s="26"/>
      <c r="C17" s="27"/>
      <c r="D17" s="27"/>
      <c r="F17" s="220" t="s">
        <v>21</v>
      </c>
      <c r="G17" s="220"/>
      <c r="H17" s="221"/>
      <c r="I17" s="90">
        <f>SUM(I12:I15)</f>
        <v>0</v>
      </c>
      <c r="J17" s="31">
        <f>SUM(J12:J15)</f>
        <v>0</v>
      </c>
      <c r="K17" s="31">
        <f>SUM(K12:K15)</f>
        <v>0</v>
      </c>
      <c r="L17" s="32">
        <f>SUM(L12:L15)</f>
        <v>0</v>
      </c>
      <c r="M17" s="33">
        <f>SUM(M12:M15)</f>
        <v>0</v>
      </c>
    </row>
    <row r="18" spans="2:13" ht="6" customHeight="1" thickBot="1" x14ac:dyDescent="0.35">
      <c r="B18" s="12"/>
      <c r="C18" s="13"/>
      <c r="D18" s="13"/>
      <c r="E18" s="13"/>
      <c r="F18" s="34"/>
      <c r="G18" s="14"/>
      <c r="H18" s="14"/>
      <c r="I18" s="16"/>
      <c r="J18" s="16"/>
      <c r="K18" s="16"/>
      <c r="L18" s="16"/>
      <c r="M18" s="17"/>
    </row>
    <row r="19" spans="2:13" ht="17.25" thickBot="1" x14ac:dyDescent="0.35">
      <c r="B19" s="210" t="s">
        <v>22</v>
      </c>
      <c r="C19" s="211"/>
      <c r="D19" s="211"/>
      <c r="E19" s="211"/>
      <c r="F19" s="211"/>
      <c r="G19" s="27"/>
      <c r="H19" s="100"/>
      <c r="I19" s="18"/>
      <c r="J19" s="18"/>
      <c r="K19" s="18"/>
      <c r="L19" s="18"/>
      <c r="M19" s="19"/>
    </row>
    <row r="20" spans="2:13" ht="16.5" customHeight="1" x14ac:dyDescent="0.3">
      <c r="B20" s="26"/>
      <c r="F20" s="27"/>
      <c r="G20" s="101"/>
      <c r="H20" s="39" t="s">
        <v>23</v>
      </c>
      <c r="I20" s="91"/>
      <c r="J20" s="80"/>
      <c r="K20" s="80"/>
      <c r="L20" s="80"/>
      <c r="M20" s="22">
        <f t="shared" ref="M20:M21" si="0">SUM(I20:L20)</f>
        <v>0</v>
      </c>
    </row>
    <row r="21" spans="2:13" ht="15.75" customHeight="1" thickBot="1" x14ac:dyDescent="0.35">
      <c r="B21" s="26"/>
      <c r="F21" s="27"/>
      <c r="G21" s="27"/>
      <c r="H21" s="39" t="s">
        <v>24</v>
      </c>
      <c r="I21" s="92"/>
      <c r="J21" s="79"/>
      <c r="K21" s="79"/>
      <c r="L21" s="81"/>
      <c r="M21" s="28">
        <f t="shared" si="0"/>
        <v>0</v>
      </c>
    </row>
    <row r="22" spans="2:13" ht="15.75" customHeight="1" thickTop="1" thickBot="1" x14ac:dyDescent="0.35">
      <c r="B22" s="26"/>
      <c r="C22" s="27"/>
      <c r="F22" s="218" t="s">
        <v>25</v>
      </c>
      <c r="G22" s="218"/>
      <c r="H22" s="219"/>
      <c r="I22" s="90">
        <f>SUM(I20:I21)</f>
        <v>0</v>
      </c>
      <c r="J22" s="31">
        <f t="shared" ref="J22:M22" si="1">SUM(J20:J21)</f>
        <v>0</v>
      </c>
      <c r="K22" s="31">
        <f t="shared" si="1"/>
        <v>0</v>
      </c>
      <c r="L22" s="32">
        <f t="shared" si="1"/>
        <v>0</v>
      </c>
      <c r="M22" s="33">
        <f t="shared" si="1"/>
        <v>0</v>
      </c>
    </row>
    <row r="23" spans="2:13" ht="6" customHeight="1" thickBot="1" x14ac:dyDescent="0.35">
      <c r="B23" s="12"/>
      <c r="C23" s="13"/>
      <c r="D23" s="13"/>
      <c r="E23" s="13"/>
      <c r="F23" s="13"/>
      <c r="G23" s="13"/>
      <c r="H23" s="34"/>
      <c r="I23" s="29"/>
      <c r="J23" s="29"/>
      <c r="K23" s="29"/>
      <c r="L23" s="29"/>
      <c r="M23" s="30"/>
    </row>
    <row r="24" spans="2:13" ht="15.75" customHeight="1" thickBot="1" x14ac:dyDescent="0.35">
      <c r="B24" s="210" t="s">
        <v>26</v>
      </c>
      <c r="C24" s="211"/>
      <c r="D24" s="211"/>
      <c r="E24" s="211"/>
      <c r="F24" s="211"/>
      <c r="G24" s="35"/>
      <c r="H24" s="36"/>
      <c r="I24" s="29"/>
      <c r="J24" s="29"/>
      <c r="K24" s="29"/>
      <c r="L24" s="29"/>
      <c r="M24" s="30"/>
    </row>
    <row r="25" spans="2:13" ht="16.5" x14ac:dyDescent="0.3">
      <c r="B25" s="175">
        <v>1</v>
      </c>
      <c r="C25" s="168"/>
      <c r="D25" s="168"/>
      <c r="E25" s="27"/>
      <c r="H25" s="169" t="s">
        <v>27</v>
      </c>
      <c r="I25" s="93"/>
      <c r="J25" s="40"/>
      <c r="K25" s="40"/>
      <c r="L25" s="40"/>
      <c r="M25" s="41">
        <f>SUM(I25:L25)</f>
        <v>0</v>
      </c>
    </row>
    <row r="26" spans="2:13" ht="16.5" x14ac:dyDescent="0.3">
      <c r="B26" s="176">
        <v>2</v>
      </c>
      <c r="C26" s="155"/>
      <c r="D26" s="155"/>
      <c r="E26" s="156"/>
      <c r="F26" s="157"/>
      <c r="G26" s="157"/>
      <c r="H26" s="158" t="s">
        <v>28</v>
      </c>
      <c r="I26" s="162"/>
      <c r="J26" s="163"/>
      <c r="K26" s="163"/>
      <c r="L26" s="164"/>
      <c r="M26" s="161">
        <f>SUM(I26:L26)</f>
        <v>0</v>
      </c>
    </row>
    <row r="27" spans="2:13" ht="16.5" customHeight="1" x14ac:dyDescent="0.3">
      <c r="B27" s="177"/>
      <c r="C27" s="155"/>
      <c r="D27" s="155"/>
      <c r="E27" s="156"/>
      <c r="F27" s="157"/>
      <c r="G27" s="157"/>
      <c r="H27" s="158" t="s">
        <v>29</v>
      </c>
      <c r="I27" s="162"/>
      <c r="J27" s="163"/>
      <c r="K27" s="163"/>
      <c r="L27" s="164"/>
      <c r="M27" s="161">
        <f>SUM(I27:L27)</f>
        <v>0</v>
      </c>
    </row>
    <row r="28" spans="2:13" ht="16.5" customHeight="1" x14ac:dyDescent="0.3">
      <c r="B28" s="176">
        <v>3</v>
      </c>
      <c r="C28" s="155"/>
      <c r="D28" s="155"/>
      <c r="E28" s="156"/>
      <c r="F28" s="157"/>
      <c r="G28" s="157"/>
      <c r="H28" s="158" t="s">
        <v>30</v>
      </c>
      <c r="I28" s="162"/>
      <c r="J28" s="163"/>
      <c r="K28" s="163"/>
      <c r="L28" s="164"/>
      <c r="M28" s="161">
        <f t="shared" ref="M28:M31" si="2">SUM(I28:L28)</f>
        <v>0</v>
      </c>
    </row>
    <row r="29" spans="2:13" ht="16.5" customHeight="1" x14ac:dyDescent="0.3">
      <c r="B29" s="176">
        <v>4</v>
      </c>
      <c r="C29" s="155"/>
      <c r="D29" s="155"/>
      <c r="E29" s="156"/>
      <c r="F29" s="157"/>
      <c r="G29" s="157"/>
      <c r="H29" s="158" t="s">
        <v>31</v>
      </c>
      <c r="I29" s="162"/>
      <c r="J29" s="163"/>
      <c r="K29" s="163"/>
      <c r="L29" s="164"/>
      <c r="M29" s="161">
        <f t="shared" si="2"/>
        <v>0</v>
      </c>
    </row>
    <row r="30" spans="2:13" ht="16.5" customHeight="1" x14ac:dyDescent="0.3">
      <c r="B30" s="159"/>
      <c r="C30" s="155"/>
      <c r="D30" s="155"/>
      <c r="E30" s="156"/>
      <c r="F30" s="157"/>
      <c r="G30" s="157"/>
      <c r="H30" s="158" t="s">
        <v>32</v>
      </c>
      <c r="I30" s="165"/>
      <c r="J30" s="166"/>
      <c r="K30" s="166"/>
      <c r="L30" s="167"/>
      <c r="M30" s="161">
        <f t="shared" si="2"/>
        <v>0</v>
      </c>
    </row>
    <row r="31" spans="2:13" ht="16.5" customHeight="1" thickBot="1" x14ac:dyDescent="0.35">
      <c r="B31" s="160"/>
      <c r="C31" s="155"/>
      <c r="D31" s="155"/>
      <c r="E31" s="156"/>
      <c r="F31" s="157"/>
      <c r="G31" s="157"/>
      <c r="H31" s="158" t="s">
        <v>33</v>
      </c>
      <c r="I31" s="165"/>
      <c r="J31" s="166"/>
      <c r="K31" s="166"/>
      <c r="L31" s="167"/>
      <c r="M31" s="161">
        <f t="shared" si="2"/>
        <v>0</v>
      </c>
    </row>
    <row r="32" spans="2:13" ht="6" customHeight="1" thickBot="1" x14ac:dyDescent="0.35">
      <c r="B32" s="12"/>
      <c r="C32" s="13"/>
      <c r="D32" s="13"/>
      <c r="E32" s="13"/>
      <c r="F32" s="13"/>
      <c r="G32" s="13"/>
      <c r="H32" s="34"/>
      <c r="I32" s="29"/>
      <c r="J32" s="29"/>
      <c r="K32" s="29"/>
      <c r="L32" s="29"/>
      <c r="M32" s="30"/>
    </row>
    <row r="33" spans="2:13" ht="16.5" x14ac:dyDescent="0.3">
      <c r="B33" s="222" t="s">
        <v>34</v>
      </c>
      <c r="C33" s="223"/>
      <c r="D33" s="223"/>
      <c r="E33" s="223"/>
      <c r="F33" s="223"/>
      <c r="G33" s="27"/>
      <c r="H33" s="59"/>
      <c r="I33" s="83"/>
      <c r="J33" s="83"/>
      <c r="K33" s="83"/>
      <c r="L33" s="83"/>
      <c r="M33" s="84"/>
    </row>
    <row r="34" spans="2:13" ht="16.5" x14ac:dyDescent="0.3">
      <c r="B34" s="26"/>
      <c r="E34" s="102" t="s">
        <v>35</v>
      </c>
      <c r="G34" s="103" t="s">
        <v>36</v>
      </c>
      <c r="H34" s="100">
        <v>15</v>
      </c>
      <c r="I34" s="88"/>
      <c r="J34" s="23"/>
      <c r="K34" s="23"/>
      <c r="L34" s="23"/>
      <c r="M34" s="22">
        <f>SUM(I34:L34)</f>
        <v>0</v>
      </c>
    </row>
    <row r="35" spans="2:13" ht="17.25" thickBot="1" x14ac:dyDescent="0.35">
      <c r="B35" s="26"/>
      <c r="C35" s="27"/>
      <c r="D35" s="27"/>
      <c r="E35" s="102"/>
      <c r="G35" s="103" t="s">
        <v>37</v>
      </c>
      <c r="H35" s="100">
        <v>30</v>
      </c>
      <c r="I35" s="105"/>
      <c r="J35" s="106"/>
      <c r="K35" s="106"/>
      <c r="L35" s="106"/>
      <c r="M35" s="11">
        <f>SUM(I35:L35)</f>
        <v>0</v>
      </c>
    </row>
    <row r="36" spans="2:13" ht="18" thickTop="1" thickBot="1" x14ac:dyDescent="0.35">
      <c r="B36" s="26"/>
      <c r="C36" s="27"/>
      <c r="D36" s="27"/>
      <c r="F36" s="101"/>
      <c r="H36" s="104" t="s">
        <v>38</v>
      </c>
      <c r="I36" s="95">
        <f>SUM(I34:I35)</f>
        <v>0</v>
      </c>
      <c r="J36" s="42">
        <f>SUM(J34:J35)</f>
        <v>0</v>
      </c>
      <c r="K36" s="42">
        <f>SUM(K34:K35)</f>
        <v>0</v>
      </c>
      <c r="L36" s="43">
        <f>SUM(L34:L35)</f>
        <v>0</v>
      </c>
      <c r="M36" s="44">
        <f>SUM(M34:M35)</f>
        <v>0</v>
      </c>
    </row>
    <row r="37" spans="2:13" ht="16.5" x14ac:dyDescent="0.3">
      <c r="B37" s="26"/>
      <c r="E37" s="102" t="s">
        <v>39</v>
      </c>
      <c r="G37" s="103" t="s">
        <v>36</v>
      </c>
      <c r="H37" s="100">
        <v>15</v>
      </c>
      <c r="I37" s="107"/>
      <c r="J37" s="108"/>
      <c r="K37" s="108"/>
      <c r="L37" s="108"/>
      <c r="M37" s="22">
        <f>SUM(I37:L37)</f>
        <v>0</v>
      </c>
    </row>
    <row r="38" spans="2:13" ht="17.25" thickBot="1" x14ac:dyDescent="0.35">
      <c r="B38" s="26"/>
      <c r="C38" s="27"/>
      <c r="D38" s="27"/>
      <c r="E38" s="102"/>
      <c r="G38" s="103" t="s">
        <v>37</v>
      </c>
      <c r="H38" s="100">
        <v>30</v>
      </c>
      <c r="I38" s="105"/>
      <c r="J38" s="106"/>
      <c r="K38" s="106"/>
      <c r="L38" s="106"/>
      <c r="M38" s="11">
        <f>SUM(I38:L38)</f>
        <v>0</v>
      </c>
    </row>
    <row r="39" spans="2:13" ht="18" thickTop="1" thickBot="1" x14ac:dyDescent="0.35">
      <c r="B39" s="26"/>
      <c r="C39" s="27"/>
      <c r="D39" s="27"/>
      <c r="F39" s="101"/>
      <c r="H39" s="104" t="s">
        <v>40</v>
      </c>
      <c r="I39" s="90">
        <f>SUM(I37:I38)</f>
        <v>0</v>
      </c>
      <c r="J39" s="31">
        <f>SUM(J37:J38)</f>
        <v>0</v>
      </c>
      <c r="K39" s="31">
        <f>SUM(K37:K38)</f>
        <v>0</v>
      </c>
      <c r="L39" s="32">
        <f>SUM(L37:L38)</f>
        <v>0</v>
      </c>
      <c r="M39" s="44">
        <f>SUM(M37:M38)</f>
        <v>0</v>
      </c>
    </row>
    <row r="40" spans="2:13" ht="17.25" thickBot="1" x14ac:dyDescent="0.35">
      <c r="B40" s="26"/>
      <c r="C40" s="27"/>
      <c r="D40" s="27"/>
      <c r="F40" s="101"/>
      <c r="H40" s="104" t="s">
        <v>41</v>
      </c>
      <c r="I40" s="96">
        <f>I36+I39</f>
        <v>0</v>
      </c>
      <c r="J40" s="45">
        <f t="shared" ref="J40:L40" si="3">J36+J39</f>
        <v>0</v>
      </c>
      <c r="K40" s="45">
        <f t="shared" si="3"/>
        <v>0</v>
      </c>
      <c r="L40" s="46">
        <f t="shared" si="3"/>
        <v>0</v>
      </c>
      <c r="M40" s="47">
        <f>M36+M39</f>
        <v>0</v>
      </c>
    </row>
    <row r="41" spans="2:13" ht="6" customHeight="1" thickBot="1" x14ac:dyDescent="0.35">
      <c r="B41" s="12"/>
      <c r="C41" s="13"/>
      <c r="D41" s="13"/>
      <c r="E41" s="13"/>
      <c r="F41" s="13"/>
      <c r="G41" s="13"/>
      <c r="H41" s="34"/>
      <c r="I41" s="29"/>
      <c r="J41" s="29"/>
      <c r="K41" s="29"/>
      <c r="L41" s="29"/>
      <c r="M41" s="30"/>
    </row>
    <row r="42" spans="2:13" ht="16.5" x14ac:dyDescent="0.3">
      <c r="B42" s="222" t="s">
        <v>42</v>
      </c>
      <c r="C42" s="223"/>
      <c r="D42" s="223"/>
      <c r="E42" s="223"/>
      <c r="F42" s="223"/>
      <c r="G42" s="27"/>
      <c r="H42" s="99"/>
      <c r="I42" s="97"/>
      <c r="J42" s="37"/>
      <c r="K42" s="38"/>
      <c r="L42" s="38"/>
      <c r="M42" s="38"/>
    </row>
    <row r="43" spans="2:13" ht="16.5" x14ac:dyDescent="0.3">
      <c r="B43" s="20"/>
      <c r="G43" s="27"/>
      <c r="H43" s="39" t="s">
        <v>43</v>
      </c>
      <c r="I43" s="93"/>
      <c r="J43" s="40"/>
      <c r="K43" s="40"/>
      <c r="L43" s="40"/>
      <c r="M43" s="41">
        <f>SUM(I43:L43)</f>
        <v>0</v>
      </c>
    </row>
    <row r="44" spans="2:13" ht="17.25" thickBot="1" x14ac:dyDescent="0.35">
      <c r="B44" s="20"/>
      <c r="G44" s="27"/>
      <c r="H44" s="39" t="s">
        <v>44</v>
      </c>
      <c r="I44" s="94"/>
      <c r="J44" s="82"/>
      <c r="K44" s="82"/>
      <c r="L44" s="82"/>
      <c r="M44" s="48">
        <f>SUM(I44:L44)</f>
        <v>0</v>
      </c>
    </row>
    <row r="45" spans="2:13" ht="15.75" customHeight="1" thickTop="1" thickBot="1" x14ac:dyDescent="0.35">
      <c r="B45" s="206" t="s">
        <v>45</v>
      </c>
      <c r="C45" s="207"/>
      <c r="D45" s="49"/>
      <c r="E45" s="50"/>
      <c r="F45" s="50"/>
      <c r="G45" s="51"/>
      <c r="H45" s="52" t="s">
        <v>46</v>
      </c>
      <c r="I45" s="98">
        <f>IF(I43=0,1,IFERROR(ROUND(I44/I43,4),0))</f>
        <v>1</v>
      </c>
      <c r="J45" s="53">
        <f>IF(J43=0,1,IFERROR(ROUND(J44/J43,4),0))</f>
        <v>1</v>
      </c>
      <c r="K45" s="53">
        <f>IF(K43=0,1,IFERROR(ROUND(K44/K43,4),0))</f>
        <v>1</v>
      </c>
      <c r="L45" s="54">
        <f>IF(L43=0,1,IFERROR(ROUND(L44/L43,4),0))</f>
        <v>1</v>
      </c>
      <c r="M45" s="55">
        <f>IF(M43=0,1,IFERROR(ROUND(M44/M43,4),0))</f>
        <v>1</v>
      </c>
    </row>
    <row r="46" spans="2:13" ht="30" customHeight="1" thickBot="1" x14ac:dyDescent="0.35">
      <c r="B46" s="171"/>
      <c r="C46" s="224" t="s">
        <v>274</v>
      </c>
      <c r="D46" s="224"/>
      <c r="E46" s="224"/>
      <c r="F46" s="224"/>
      <c r="G46" s="225"/>
      <c r="H46" s="140" t="s">
        <v>47</v>
      </c>
      <c r="I46" s="183"/>
      <c r="J46" s="184"/>
      <c r="K46" s="184"/>
      <c r="L46" s="185"/>
      <c r="M46" s="56"/>
    </row>
    <row r="47" spans="2:13" ht="100.5" customHeight="1" thickBot="1" x14ac:dyDescent="0.35">
      <c r="B47" s="174" t="s">
        <v>275</v>
      </c>
      <c r="C47" s="226"/>
      <c r="D47" s="226"/>
      <c r="E47" s="226"/>
      <c r="F47" s="226"/>
      <c r="G47" s="227"/>
      <c r="H47" s="147" t="s">
        <v>48</v>
      </c>
      <c r="I47" s="181"/>
      <c r="J47" s="179"/>
      <c r="K47" s="179"/>
      <c r="L47" s="182"/>
      <c r="M47" s="57"/>
    </row>
    <row r="48" spans="2:13" ht="6" customHeight="1" thickBot="1" x14ac:dyDescent="0.35">
      <c r="B48" s="12"/>
      <c r="C48" s="13"/>
      <c r="D48" s="13"/>
      <c r="E48" s="13"/>
      <c r="F48" s="34"/>
      <c r="G48" s="14"/>
      <c r="H48" s="14"/>
      <c r="I48" s="15"/>
      <c r="J48" s="16"/>
      <c r="K48" s="16"/>
      <c r="L48" s="16"/>
      <c r="M48" s="17"/>
    </row>
    <row r="49" spans="2:13" ht="15.75" customHeight="1" thickBot="1" x14ac:dyDescent="0.35">
      <c r="B49" s="26"/>
      <c r="E49" s="27"/>
      <c r="F49" s="27"/>
      <c r="G49" s="27"/>
      <c r="H49" s="27"/>
      <c r="I49" s="27"/>
      <c r="J49" s="27"/>
      <c r="K49" s="58"/>
      <c r="L49" s="27"/>
      <c r="M49" s="59"/>
    </row>
    <row r="50" spans="2:13" ht="84.75" customHeight="1" thickBot="1" x14ac:dyDescent="0.35">
      <c r="B50" s="191" t="s">
        <v>49</v>
      </c>
      <c r="C50" s="192"/>
      <c r="D50" s="192"/>
      <c r="E50" s="192"/>
      <c r="F50" s="192"/>
      <c r="G50" s="192"/>
      <c r="H50" s="193"/>
      <c r="I50" s="60" t="str">
        <f>$I$8</f>
        <v>Jul - Sep
SFY Q1
(CFY Q4 PY)</v>
      </c>
      <c r="J50" s="61" t="str">
        <f>$J$8</f>
        <v>Oct - Dec
SFY Q2
(CFY Q1)</v>
      </c>
      <c r="K50" s="61" t="str">
        <f>$K$8</f>
        <v>Jan - Mar
SFY Q3
(CFY Q2)</v>
      </c>
      <c r="L50" s="62" t="str">
        <f>$L$8</f>
        <v>Apr - Jun
SFY Q4
(CFY Q3)</v>
      </c>
      <c r="M50" s="63" t="s">
        <v>50</v>
      </c>
    </row>
    <row r="51" spans="2:13" ht="31.5" customHeight="1" thickBot="1" x14ac:dyDescent="0.35">
      <c r="B51" s="20"/>
      <c r="D51" s="197" t="s">
        <v>51</v>
      </c>
      <c r="E51" s="197"/>
      <c r="F51" s="197"/>
      <c r="G51" s="197"/>
      <c r="H51" s="198"/>
      <c r="I51" s="64">
        <f>I9+I17+I22+I40</f>
        <v>0</v>
      </c>
      <c r="J51" s="65">
        <f>J9+J17+J22+J40</f>
        <v>0</v>
      </c>
      <c r="K51" s="65">
        <f>K9+K17+K22+K40</f>
        <v>0</v>
      </c>
      <c r="L51" s="66">
        <f>L9+L17+L22+L40</f>
        <v>0</v>
      </c>
      <c r="M51" s="22">
        <f>M9+M17+M22+M40</f>
        <v>0</v>
      </c>
    </row>
    <row r="52" spans="2:13" ht="31.5" customHeight="1" thickBot="1" x14ac:dyDescent="0.35">
      <c r="B52" s="143">
        <v>6</v>
      </c>
      <c r="D52" s="197" t="s">
        <v>52</v>
      </c>
      <c r="E52" s="197"/>
      <c r="F52" s="197"/>
      <c r="G52" s="197"/>
      <c r="H52" s="198"/>
      <c r="I52" s="109"/>
      <c r="J52" s="110"/>
      <c r="K52" s="110"/>
      <c r="L52" s="111"/>
      <c r="M52" s="67">
        <f>SUM(I52:L52)</f>
        <v>0</v>
      </c>
    </row>
    <row r="53" spans="2:13" ht="31.5" customHeight="1" thickBot="1" x14ac:dyDescent="0.35">
      <c r="B53" s="194" t="s">
        <v>53</v>
      </c>
      <c r="C53" s="195"/>
      <c r="D53" s="195"/>
      <c r="E53" s="195"/>
      <c r="F53" s="195"/>
      <c r="G53" s="195"/>
      <c r="H53" s="195"/>
      <c r="I53" s="195"/>
      <c r="J53" s="195"/>
      <c r="K53" s="195"/>
      <c r="L53" s="196"/>
      <c r="M53" s="33">
        <f>M51-M52</f>
        <v>0</v>
      </c>
    </row>
    <row r="54" spans="2:13" ht="6" customHeight="1" thickBot="1" x14ac:dyDescent="0.35">
      <c r="B54" s="68"/>
      <c r="C54" s="68"/>
      <c r="D54" s="68"/>
      <c r="E54" s="69"/>
      <c r="F54" s="69"/>
      <c r="G54" s="69"/>
      <c r="H54" s="69"/>
      <c r="I54" s="13"/>
      <c r="J54" s="13"/>
      <c r="K54" s="13"/>
      <c r="L54" s="13"/>
      <c r="M54" s="17"/>
    </row>
    <row r="55" spans="2:13" ht="27" customHeight="1" x14ac:dyDescent="0.3"/>
    <row r="56" spans="2:13" ht="15.75" customHeight="1" x14ac:dyDescent="0.3">
      <c r="B56" s="150" t="s">
        <v>54</v>
      </c>
      <c r="D56" s="76"/>
      <c r="E56" s="76"/>
      <c r="F56" s="76"/>
      <c r="G56" s="76"/>
      <c r="H56" s="76"/>
      <c r="I56" s="75"/>
      <c r="J56" s="76"/>
      <c r="K56" s="76"/>
    </row>
    <row r="57" spans="2:13" s="170" customFormat="1" ht="15" customHeight="1" x14ac:dyDescent="0.25">
      <c r="C57" s="201" t="s">
        <v>55</v>
      </c>
      <c r="D57" s="201"/>
      <c r="E57" s="201"/>
      <c r="F57" s="201"/>
      <c r="G57" s="201"/>
      <c r="H57" s="201"/>
      <c r="I57" s="201"/>
      <c r="J57" s="201"/>
      <c r="K57" s="201"/>
      <c r="L57" s="201"/>
      <c r="M57" s="201"/>
    </row>
    <row r="58" spans="2:13" s="170" customFormat="1" ht="15" customHeight="1" x14ac:dyDescent="0.25">
      <c r="C58" s="200" t="s">
        <v>56</v>
      </c>
      <c r="D58" s="200"/>
      <c r="E58" s="200"/>
      <c r="F58" s="200"/>
      <c r="G58" s="200"/>
      <c r="H58" s="200"/>
      <c r="I58" s="200"/>
      <c r="J58" s="200"/>
      <c r="K58" s="200"/>
      <c r="L58" s="200"/>
      <c r="M58" s="200"/>
    </row>
    <row r="59" spans="2:13" s="170" customFormat="1" ht="15" customHeight="1" x14ac:dyDescent="0.25">
      <c r="C59" s="200" t="s">
        <v>57</v>
      </c>
      <c r="D59" s="200"/>
      <c r="E59" s="200"/>
      <c r="F59" s="200"/>
      <c r="G59" s="200"/>
      <c r="H59" s="200"/>
      <c r="I59" s="200"/>
      <c r="J59" s="200"/>
      <c r="K59" s="200"/>
      <c r="L59" s="200"/>
      <c r="M59" s="200"/>
    </row>
    <row r="60" spans="2:13" s="170" customFormat="1" ht="30" customHeight="1" x14ac:dyDescent="0.25">
      <c r="C60" s="200" t="s">
        <v>58</v>
      </c>
      <c r="D60" s="200"/>
      <c r="E60" s="200"/>
      <c r="F60" s="200"/>
      <c r="G60" s="200"/>
      <c r="H60" s="200"/>
      <c r="I60" s="200"/>
      <c r="J60" s="200"/>
      <c r="K60" s="200"/>
      <c r="L60" s="200"/>
      <c r="M60" s="200"/>
    </row>
    <row r="61" spans="2:13" s="170" customFormat="1" ht="30" customHeight="1" x14ac:dyDescent="0.25">
      <c r="C61" s="199" t="s">
        <v>276</v>
      </c>
      <c r="D61" s="199"/>
      <c r="E61" s="199"/>
      <c r="F61" s="199"/>
      <c r="G61" s="199"/>
      <c r="H61" s="199"/>
      <c r="I61" s="199"/>
      <c r="J61" s="199"/>
      <c r="K61" s="199"/>
      <c r="L61" s="199"/>
      <c r="M61" s="199"/>
    </row>
    <row r="62" spans="2:13" s="170" customFormat="1" ht="30" customHeight="1" x14ac:dyDescent="0.25">
      <c r="C62" s="201" t="s">
        <v>59</v>
      </c>
      <c r="D62" s="201"/>
      <c r="E62" s="201"/>
      <c r="F62" s="201"/>
      <c r="G62" s="201"/>
      <c r="H62" s="201"/>
      <c r="I62" s="201"/>
      <c r="J62" s="201"/>
      <c r="K62" s="201"/>
      <c r="L62" s="201"/>
      <c r="M62" s="201"/>
    </row>
    <row r="63" spans="2:13" s="170" customFormat="1" ht="15" customHeight="1" x14ac:dyDescent="0.25">
      <c r="C63" s="201" t="s">
        <v>60</v>
      </c>
      <c r="D63" s="201"/>
      <c r="E63" s="201"/>
      <c r="F63" s="201"/>
      <c r="G63" s="201"/>
      <c r="H63" s="201"/>
      <c r="I63" s="201"/>
      <c r="J63" s="201"/>
      <c r="K63" s="201"/>
      <c r="L63" s="201"/>
      <c r="M63" s="201"/>
    </row>
    <row r="64" spans="2:13" ht="15" customHeight="1" x14ac:dyDescent="0.3">
      <c r="C64" s="77"/>
      <c r="I64" s="77"/>
    </row>
    <row r="65" spans="2:13" x14ac:dyDescent="0.3">
      <c r="B65" s="150" t="s">
        <v>61</v>
      </c>
      <c r="D65" s="70"/>
      <c r="E65" s="70"/>
      <c r="J65" s="71"/>
      <c r="K65" s="70"/>
    </row>
    <row r="66" spans="2:13" ht="15" customHeight="1" x14ac:dyDescent="0.3">
      <c r="C66" s="144" t="s">
        <v>62</v>
      </c>
      <c r="D66" s="70"/>
      <c r="E66" s="70"/>
      <c r="I66" s="145" t="s">
        <v>63</v>
      </c>
      <c r="J66" s="72"/>
      <c r="K66" s="72"/>
    </row>
    <row r="67" spans="2:13" ht="15" customHeight="1" x14ac:dyDescent="0.3">
      <c r="C67" s="70" t="s">
        <v>64</v>
      </c>
      <c r="D67" s="70"/>
      <c r="E67" s="70"/>
      <c r="I67" s="72" t="s">
        <v>65</v>
      </c>
      <c r="J67" s="72"/>
      <c r="K67" s="72"/>
    </row>
    <row r="68" spans="2:13" ht="15" customHeight="1" x14ac:dyDescent="0.3">
      <c r="C68" s="70" t="s">
        <v>66</v>
      </c>
      <c r="D68" s="70"/>
      <c r="E68" s="70"/>
      <c r="I68" s="72" t="s">
        <v>67</v>
      </c>
      <c r="J68" s="72"/>
      <c r="K68" s="72"/>
    </row>
    <row r="69" spans="2:13" ht="15" customHeight="1" x14ac:dyDescent="0.3">
      <c r="C69" s="190" t="s">
        <v>68</v>
      </c>
      <c r="D69" s="190"/>
      <c r="E69" s="190"/>
      <c r="F69" s="190"/>
      <c r="G69" s="190"/>
      <c r="H69" s="78"/>
      <c r="I69" s="72" t="s">
        <v>69</v>
      </c>
      <c r="J69" s="72"/>
      <c r="K69" s="72"/>
    </row>
    <row r="70" spans="2:13" ht="15" customHeight="1" x14ac:dyDescent="0.3">
      <c r="C70" s="190"/>
      <c r="D70" s="190"/>
      <c r="E70" s="190"/>
      <c r="F70" s="190"/>
      <c r="G70" s="190"/>
      <c r="H70" s="78"/>
      <c r="I70" s="72" t="s">
        <v>70</v>
      </c>
      <c r="J70" s="73"/>
      <c r="K70" s="73"/>
    </row>
    <row r="71" spans="2:13" ht="15" customHeight="1" x14ac:dyDescent="0.3">
      <c r="D71" s="70"/>
      <c r="E71" s="70"/>
      <c r="I71" s="190" t="s">
        <v>71</v>
      </c>
      <c r="J71" s="190"/>
      <c r="K71" s="190"/>
      <c r="L71" s="190"/>
    </row>
    <row r="72" spans="2:13" ht="15" customHeight="1" x14ac:dyDescent="0.3">
      <c r="C72" s="144" t="s">
        <v>72</v>
      </c>
      <c r="D72" s="70"/>
      <c r="E72" s="70"/>
      <c r="I72" s="190"/>
      <c r="J72" s="190"/>
      <c r="K72" s="190"/>
      <c r="L72" s="190"/>
    </row>
    <row r="73" spans="2:13" ht="15" customHeight="1" x14ac:dyDescent="0.3">
      <c r="C73" s="70" t="s">
        <v>65</v>
      </c>
      <c r="D73" s="70"/>
      <c r="E73" s="70"/>
      <c r="I73" s="190"/>
      <c r="J73" s="190"/>
      <c r="K73" s="190"/>
      <c r="L73" s="190"/>
    </row>
    <row r="74" spans="2:13" ht="15" customHeight="1" x14ac:dyDescent="0.3">
      <c r="C74" s="70" t="s">
        <v>73</v>
      </c>
      <c r="I74" s="190"/>
      <c r="J74" s="190"/>
      <c r="K74" s="190"/>
      <c r="L74" s="190"/>
    </row>
    <row r="75" spans="2:13" ht="15" customHeight="1" x14ac:dyDescent="0.3">
      <c r="C75" s="70" t="s">
        <v>69</v>
      </c>
      <c r="D75" s="74"/>
      <c r="E75" s="74"/>
      <c r="F75" s="74"/>
      <c r="G75" s="75"/>
      <c r="H75" s="75"/>
      <c r="I75" s="146"/>
      <c r="J75" s="75"/>
      <c r="K75" s="75"/>
    </row>
    <row r="77" spans="2:13" x14ac:dyDescent="0.3">
      <c r="B77" s="188" t="s">
        <v>74</v>
      </c>
      <c r="C77" s="188"/>
      <c r="D77" s="188"/>
      <c r="E77" s="188"/>
      <c r="F77" s="188"/>
      <c r="G77" s="148"/>
      <c r="H77" s="148"/>
    </row>
    <row r="78" spans="2:13" s="153" customFormat="1" ht="15" customHeight="1" x14ac:dyDescent="0.25">
      <c r="B78" s="151"/>
      <c r="C78" s="186" t="s">
        <v>75</v>
      </c>
      <c r="D78" s="186"/>
      <c r="E78" s="186"/>
      <c r="F78" s="186"/>
      <c r="G78" s="186"/>
      <c r="H78" s="186"/>
      <c r="I78" s="186"/>
      <c r="J78" s="186"/>
      <c r="K78" s="186"/>
      <c r="L78" s="186"/>
      <c r="M78" s="186"/>
    </row>
    <row r="79" spans="2:13" s="153" customFormat="1" ht="30" customHeight="1" x14ac:dyDescent="0.25">
      <c r="B79" s="151"/>
      <c r="C79" s="186" t="s">
        <v>76</v>
      </c>
      <c r="D79" s="186"/>
      <c r="E79" s="186"/>
      <c r="F79" s="186"/>
      <c r="G79" s="186"/>
      <c r="H79" s="186"/>
      <c r="I79" s="186"/>
      <c r="J79" s="186"/>
      <c r="K79" s="186"/>
      <c r="L79" s="186"/>
      <c r="M79" s="186"/>
    </row>
    <row r="80" spans="2:13" s="153" customFormat="1" ht="15" customHeight="1" x14ac:dyDescent="0.25">
      <c r="B80" s="151"/>
      <c r="C80" s="202" t="s">
        <v>77</v>
      </c>
      <c r="D80" s="202"/>
      <c r="E80" s="202"/>
      <c r="F80" s="202"/>
      <c r="G80" s="202"/>
      <c r="H80" s="202"/>
      <c r="I80" s="202"/>
      <c r="J80" s="202"/>
      <c r="K80" s="202"/>
      <c r="L80" s="202"/>
      <c r="M80" s="202"/>
    </row>
    <row r="81" spans="2:12" s="153" customFormat="1" ht="15" customHeight="1" x14ac:dyDescent="0.25">
      <c r="B81" s="151"/>
      <c r="D81" s="154" t="s">
        <v>78</v>
      </c>
      <c r="E81" s="187" t="s">
        <v>79</v>
      </c>
      <c r="F81" s="187"/>
      <c r="G81" s="187"/>
      <c r="H81" s="187"/>
      <c r="I81" s="187"/>
      <c r="J81" s="187"/>
      <c r="K81" s="187"/>
      <c r="L81" s="187"/>
    </row>
    <row r="82" spans="2:12" s="153" customFormat="1" ht="15" customHeight="1" x14ac:dyDescent="0.25">
      <c r="B82" s="151"/>
      <c r="C82" s="152"/>
      <c r="D82" s="154" t="s">
        <v>80</v>
      </c>
      <c r="E82" s="187" t="s">
        <v>81</v>
      </c>
      <c r="F82" s="187"/>
      <c r="G82" s="187"/>
      <c r="H82" s="187"/>
      <c r="I82" s="187"/>
      <c r="J82" s="187"/>
      <c r="K82" s="187"/>
      <c r="L82" s="187"/>
    </row>
    <row r="83" spans="2:12" s="153" customFormat="1" ht="15" customHeight="1" x14ac:dyDescent="0.25">
      <c r="B83" s="151"/>
      <c r="D83" s="154" t="s">
        <v>82</v>
      </c>
      <c r="E83" s="187" t="s">
        <v>83</v>
      </c>
      <c r="F83" s="187"/>
      <c r="G83" s="187"/>
      <c r="H83" s="187"/>
      <c r="I83" s="187"/>
      <c r="J83" s="187"/>
      <c r="K83" s="187"/>
      <c r="L83" s="187"/>
    </row>
    <row r="84" spans="2:12" s="153" customFormat="1" ht="15" customHeight="1" x14ac:dyDescent="0.25">
      <c r="B84" s="151"/>
      <c r="D84" s="154" t="s">
        <v>84</v>
      </c>
      <c r="E84" s="187" t="s">
        <v>85</v>
      </c>
      <c r="F84" s="187"/>
      <c r="G84" s="187"/>
      <c r="H84" s="187"/>
      <c r="I84" s="187"/>
      <c r="J84" s="187"/>
      <c r="K84" s="187"/>
      <c r="L84" s="187"/>
    </row>
    <row r="85" spans="2:12" s="153" customFormat="1" ht="15" customHeight="1" x14ac:dyDescent="0.25">
      <c r="B85" s="151"/>
      <c r="D85" s="154" t="s">
        <v>86</v>
      </c>
      <c r="E85" s="187" t="s">
        <v>87</v>
      </c>
      <c r="F85" s="187"/>
      <c r="G85" s="187"/>
      <c r="H85" s="187"/>
      <c r="I85" s="187"/>
      <c r="J85" s="187"/>
      <c r="K85" s="187"/>
      <c r="L85" s="187"/>
    </row>
    <row r="86" spans="2:12" x14ac:dyDescent="0.3">
      <c r="B86" s="148"/>
      <c r="E86" s="149"/>
      <c r="F86" s="149"/>
      <c r="G86" s="149"/>
      <c r="H86" s="149"/>
    </row>
    <row r="87" spans="2:12" x14ac:dyDescent="0.3">
      <c r="B87" s="148"/>
      <c r="E87" s="149"/>
      <c r="F87" s="149"/>
      <c r="G87" s="149"/>
      <c r="H87" s="149"/>
    </row>
    <row r="88" spans="2:12" x14ac:dyDescent="0.3">
      <c r="B88" s="148"/>
      <c r="E88" s="149"/>
      <c r="F88" s="149"/>
      <c r="G88" s="149"/>
      <c r="H88" s="149"/>
    </row>
  </sheetData>
  <sheetProtection algorithmName="SHA-512" hashValue="dJzkIxFv4smX5cz3khxI9ELu4WXCQ2tS+L9TBRZLPNhb+ScDabT6Y0XIVIP2WhEP733lEK8V/fSbGkTWn9Yy7A==" saltValue="M1UNT0EMu7+0wLi55KIXBQ==" spinCount="100000" sheet="1" selectLockedCells="1"/>
  <mergeCells count="41">
    <mergeCell ref="C63:M63"/>
    <mergeCell ref="C59:M59"/>
    <mergeCell ref="F22:H22"/>
    <mergeCell ref="F17:H17"/>
    <mergeCell ref="C57:M57"/>
    <mergeCell ref="B33:F33"/>
    <mergeCell ref="B42:F42"/>
    <mergeCell ref="C46:G47"/>
    <mergeCell ref="C58:M58"/>
    <mergeCell ref="L4:M5"/>
    <mergeCell ref="D4:E4"/>
    <mergeCell ref="D5:E5"/>
    <mergeCell ref="D6:E6"/>
    <mergeCell ref="H4:I4"/>
    <mergeCell ref="H5:I5"/>
    <mergeCell ref="B8:F8"/>
    <mergeCell ref="B11:F11"/>
    <mergeCell ref="B19:F19"/>
    <mergeCell ref="B24:F24"/>
    <mergeCell ref="C9:H9"/>
    <mergeCell ref="E85:L85"/>
    <mergeCell ref="B77:F77"/>
    <mergeCell ref="C12:F14"/>
    <mergeCell ref="I71:L74"/>
    <mergeCell ref="B50:H50"/>
    <mergeCell ref="B53:L53"/>
    <mergeCell ref="D51:H51"/>
    <mergeCell ref="D52:H52"/>
    <mergeCell ref="C69:G70"/>
    <mergeCell ref="C61:M61"/>
    <mergeCell ref="C60:M60"/>
    <mergeCell ref="C62:M62"/>
    <mergeCell ref="C78:M78"/>
    <mergeCell ref="C80:M80"/>
    <mergeCell ref="B16:H16"/>
    <mergeCell ref="B45:C45"/>
    <mergeCell ref="C79:M79"/>
    <mergeCell ref="E81:L81"/>
    <mergeCell ref="E82:L82"/>
    <mergeCell ref="E83:L83"/>
    <mergeCell ref="E84:L84"/>
  </mergeCells>
  <dataValidations count="10">
    <dataValidation errorStyle="information" operator="greaterThan" allowBlank="1" showInputMessage="1" promptTitle="Specific Description REQUIRED" prompt="Remember to provided a specific discription of the use/purpose of the expenditure on row 15. Amounts without a description will be disallowed." sqref="I16:L16" xr:uid="{909E386F-FB53-47BA-8AD4-CFFF3721A1C9}"/>
    <dataValidation type="decimal" operator="greaterThan" allowBlank="1" showErrorMessage="1" errorTitle="POSITIVE NUMBERS ONLY" error="ALL amounts must be positive numbers representing actual expenditures. Negative numbers to represent reductions, refunds, or other adjustments can not be made using this report." sqref="I9:L9 I12:L14 I20:L21 I52" xr:uid="{E2FA783D-90BD-47C6-944A-930A2B5FC89F}">
      <formula1>0</formula1>
    </dataValidation>
    <dataValidation type="custom" allowBlank="1" showInputMessage="1" showErrorMessage="1" sqref="I22:M22" xr:uid="{8FB99FB8-226D-4494-8B0C-3078137F5341}">
      <formula1>AND(I22=ROUND(I22,2),I22&gt;-0.01)</formula1>
    </dataValidation>
    <dataValidation type="custom" allowBlank="1" showInputMessage="1" showErrorMessage="1" errorTitle="AMOUNT ERROR" error="Only multiples of $15 payment amounts should be entered here. " sqref="I37:L37 I34:L34" xr:uid="{738CA39D-3420-45DC-BC83-D6CBD44EE911}">
      <formula1>AND(I34=ROUND(I34,2),I34&gt;-0.01,MOD(I34,15)=0)</formula1>
    </dataValidation>
    <dataValidation type="decimal" operator="greaterThan" allowBlank="1" showInputMessage="1" showErrorMessage="1" errorTitle="POSITIVE NUMBERS ONLY" error="ALL amounts must be positive numbers representing actual expenditures. Negative numbers to represent reductions, refunds, or other adjustments can not be made using this report." promptTitle="Specific Description REQUIRED" prompt="Remember to provided aspecific discription of the use/purpose of this expenditure on row 16. Amounts without a description will be disallowed." sqref="I15:L15" xr:uid="{2BDD25A5-2639-441D-B48F-B7687AAA02CF}">
      <formula1>0.01</formula1>
    </dataValidation>
    <dataValidation type="custom" allowBlank="1" showInputMessage="1" showErrorMessage="1" errorTitle="AMOUNT ERROR" error="Only multiples of $30 payment amounts should be entered here. " sqref="I38:L38 J35:L35" xr:uid="{B1058C16-26AE-4CF0-AD4C-54F01112BCDD}">
      <formula1>AND(I35=ROUND(I35,2),I35&gt;-0.01,MOD(I35,30)=0)</formula1>
    </dataValidation>
    <dataValidation type="decimal" allowBlank="1" showInputMessage="1" showErrorMessage="1" sqref="M43:M45 M26:M31" xr:uid="{AD94B22B-FBA5-420C-A448-0BFD448101F5}">
      <formula1>-400000000</formula1>
      <formula2>400000000</formula2>
    </dataValidation>
    <dataValidation type="whole" operator="greaterThanOrEqual" allowBlank="1" showInputMessage="1" showErrorMessage="1" sqref="I43:L45 I25:L31" xr:uid="{0B99F29B-1D79-4AD4-9EA9-54DDBF3CA401}">
      <formula1>0</formula1>
    </dataValidation>
    <dataValidation allowBlank="1" sqref="J52:L52" xr:uid="{253FE637-CEA3-434D-9FCD-2E038FC2D895}"/>
    <dataValidation type="custom" allowBlank="1" showInputMessage="1" showErrorMessage="1" errorTitle="AMOUNT ERROR" error="Only multiples of $30 payment amounts should be entered here." sqref="I35" xr:uid="{93CD79A3-C497-40E9-8A91-87B6E3BD630A}">
      <formula1>AND(I35=ROUND(I35,2),I35&gt;-0.01,MOD(I35,30)=0)</formula1>
    </dataValidation>
  </dataValidations>
  <printOptions horizontalCentered="1"/>
  <pageMargins left="0.45" right="0.45" top="0.5" bottom="0.25" header="0.3" footer="0.3"/>
  <pageSetup paperSize="5" scale="55" orientation="portrait" r:id="rId1"/>
  <rowBreaks count="1" manualBreakCount="1">
    <brk id="54" max="16383" man="1"/>
  </rowBreaks>
  <ignoredErrors>
    <ignoredError sqref="M34:M35 M37:M38" formulaRange="1"/>
    <ignoredError sqref="M36" formula="1"/>
  </ignoredError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B4C0DE41-DDCD-4CD1-92DD-C83339666614}">
          <x14:formula1>
            <xm:f>LookupData!$H$3:$H$6</xm:f>
          </x14:formula1>
          <xm:sqref>I46:L46</xm:sqref>
        </x14:dataValidation>
        <x14:dataValidation type="list" allowBlank="1" showInputMessage="1" showErrorMessage="1" xr:uid="{3BE50188-9E25-4460-BE74-CA06EE898674}">
          <x14:formula1>
            <xm:f>LookupData!$C$3:$C$6</xm:f>
          </x14:formula1>
          <xm:sqref>H4:I4</xm:sqref>
        </x14:dataValidation>
        <x14:dataValidation type="list" allowBlank="1" showInputMessage="1" showErrorMessage="1" xr:uid="{4C5F7AD6-7ED7-4B36-867D-56B852398042}">
          <x14:formula1>
            <xm:f>LookupData!$A$3:$A$12</xm:f>
          </x14:formula1>
          <xm:sqref>H5:I5</xm:sqref>
        </x14:dataValidation>
        <x14:dataValidation type="list" allowBlank="1" showInputMessage="1" showErrorMessage="1" xr:uid="{2D24BC00-C958-4912-81EC-A366CFBE2EB9}">
          <x14:formula1>
            <xm:f>LookupData!$B$20:$B$86</xm:f>
          </x14:formula1>
          <xm:sqref>D4:E4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A1113-E917-4670-AE92-9911711518E8}">
  <sheetPr codeName="Sheet2"/>
  <dimension ref="A1:T228"/>
  <sheetViews>
    <sheetView zoomScale="90" zoomScaleNormal="90" workbookViewId="0"/>
  </sheetViews>
  <sheetFormatPr defaultColWidth="11.42578125" defaultRowHeight="12.75" x14ac:dyDescent="0.2"/>
  <cols>
    <col min="1" max="1" width="10.85546875" style="129" customWidth="1"/>
    <col min="2" max="2" width="11.42578125" style="129"/>
    <col min="3" max="3" width="19" style="129" customWidth="1"/>
    <col min="4" max="4" width="11.42578125" style="129"/>
    <col min="5" max="5" width="10.42578125" style="129" customWidth="1"/>
    <col min="6" max="6" width="14.7109375" style="129" customWidth="1"/>
    <col min="7" max="7" width="14.5703125" style="129" bestFit="1" customWidth="1"/>
    <col min="8" max="8" width="18.7109375" style="129" customWidth="1"/>
    <col min="9" max="11" width="20.140625" style="129" customWidth="1"/>
    <col min="12" max="12" width="11.5703125" style="129" bestFit="1" customWidth="1"/>
    <col min="13" max="15" width="12.140625" style="129" bestFit="1" customWidth="1"/>
    <col min="16" max="16" width="11.5703125" style="129" bestFit="1" customWidth="1"/>
    <col min="17" max="17" width="12.140625" style="129" bestFit="1" customWidth="1"/>
    <col min="18" max="27" width="11.5703125" style="129" bestFit="1" customWidth="1"/>
    <col min="28" max="28" width="12.140625" style="129" bestFit="1" customWidth="1"/>
    <col min="29" max="29" width="13.28515625" style="129" bestFit="1" customWidth="1"/>
    <col min="30" max="30" width="12.140625" style="129" bestFit="1" customWidth="1"/>
    <col min="31" max="32" width="11.5703125" style="129" bestFit="1" customWidth="1"/>
    <col min="33" max="34" width="12.140625" style="129" bestFit="1" customWidth="1"/>
    <col min="35" max="36" width="13.28515625" style="129" bestFit="1" customWidth="1"/>
    <col min="37" max="16384" width="11.42578125" style="129"/>
  </cols>
  <sheetData>
    <row r="1" spans="1:11" ht="13.5" x14ac:dyDescent="0.25">
      <c r="A1" s="128"/>
      <c r="B1" s="128"/>
      <c r="C1" s="128"/>
      <c r="D1" s="128"/>
      <c r="E1" s="128"/>
    </row>
    <row r="2" spans="1:11" ht="27" x14ac:dyDescent="0.25">
      <c r="A2" s="130" t="s">
        <v>88</v>
      </c>
      <c r="B2" s="130" t="s">
        <v>89</v>
      </c>
      <c r="C2" s="130" t="s">
        <v>90</v>
      </c>
      <c r="D2" s="130" t="s">
        <v>89</v>
      </c>
      <c r="E2" s="130" t="s">
        <v>91</v>
      </c>
      <c r="F2" s="130" t="s">
        <v>92</v>
      </c>
      <c r="G2" s="130" t="s">
        <v>93</v>
      </c>
      <c r="H2" s="137" t="s">
        <v>47</v>
      </c>
      <c r="I2"/>
      <c r="J2"/>
      <c r="K2"/>
    </row>
    <row r="3" spans="1:11" ht="13.5" x14ac:dyDescent="0.25">
      <c r="A3" s="173">
        <v>1</v>
      </c>
      <c r="B3" s="128" t="s">
        <v>94</v>
      </c>
      <c r="C3" s="128" t="s">
        <v>95</v>
      </c>
      <c r="D3" s="129" t="s">
        <v>96</v>
      </c>
      <c r="E3" s="128" t="s">
        <v>97</v>
      </c>
      <c r="F3" s="128" t="s">
        <v>98</v>
      </c>
      <c r="G3" s="129" t="str">
        <f t="shared" ref="G3:G14" si="0">SUBSTITUTE(RIGHT(F3,5)," ","")</f>
        <v>Qtr2</v>
      </c>
      <c r="H3" s="138" t="s">
        <v>99</v>
      </c>
    </row>
    <row r="4" spans="1:11" ht="13.5" x14ac:dyDescent="0.25">
      <c r="A4" s="173">
        <v>2</v>
      </c>
      <c r="B4" s="128" t="s">
        <v>100</v>
      </c>
      <c r="C4" s="128" t="s">
        <v>97</v>
      </c>
      <c r="D4" s="129" t="s">
        <v>101</v>
      </c>
      <c r="E4" s="128" t="s">
        <v>97</v>
      </c>
      <c r="F4" s="128" t="s">
        <v>98</v>
      </c>
      <c r="G4" s="129" t="str">
        <f t="shared" si="0"/>
        <v>Qtr2</v>
      </c>
      <c r="H4" s="138" t="s">
        <v>102</v>
      </c>
    </row>
    <row r="5" spans="1:11" ht="13.5" x14ac:dyDescent="0.25">
      <c r="A5" s="173">
        <v>3</v>
      </c>
      <c r="B5" s="128" t="s">
        <v>103</v>
      </c>
      <c r="C5" s="128" t="s">
        <v>104</v>
      </c>
      <c r="D5" s="129" t="s">
        <v>105</v>
      </c>
      <c r="E5" s="128" t="s">
        <v>97</v>
      </c>
      <c r="F5" s="128" t="s">
        <v>98</v>
      </c>
      <c r="G5" s="129" t="str">
        <f t="shared" si="0"/>
        <v>Qtr2</v>
      </c>
      <c r="H5" s="138" t="s">
        <v>106</v>
      </c>
    </row>
    <row r="6" spans="1:11" ht="13.5" x14ac:dyDescent="0.25">
      <c r="A6" s="173">
        <v>4</v>
      </c>
      <c r="B6" s="128" t="s">
        <v>107</v>
      </c>
      <c r="C6" s="128" t="s">
        <v>108</v>
      </c>
      <c r="D6" s="129" t="s">
        <v>109</v>
      </c>
      <c r="E6" s="128" t="s">
        <v>104</v>
      </c>
      <c r="F6" s="128" t="s">
        <v>110</v>
      </c>
      <c r="G6" s="129" t="str">
        <f t="shared" si="0"/>
        <v>Qtr3</v>
      </c>
      <c r="H6" s="138" t="s">
        <v>111</v>
      </c>
    </row>
    <row r="7" spans="1:11" ht="13.5" x14ac:dyDescent="0.25">
      <c r="A7" s="173">
        <v>5</v>
      </c>
      <c r="B7" s="128" t="s">
        <v>112</v>
      </c>
      <c r="C7" s="128"/>
      <c r="D7" s="129" t="s">
        <v>113</v>
      </c>
      <c r="E7" s="128" t="s">
        <v>104</v>
      </c>
      <c r="F7" s="128" t="s">
        <v>110</v>
      </c>
      <c r="G7" s="129" t="str">
        <f t="shared" si="0"/>
        <v>Qtr3</v>
      </c>
    </row>
    <row r="8" spans="1:11" ht="13.5" x14ac:dyDescent="0.25">
      <c r="A8" s="173">
        <v>6</v>
      </c>
      <c r="B8" s="128" t="s">
        <v>114</v>
      </c>
      <c r="C8" s="128"/>
      <c r="D8" s="129" t="s">
        <v>115</v>
      </c>
      <c r="E8" s="128" t="s">
        <v>104</v>
      </c>
      <c r="F8" s="128" t="s">
        <v>110</v>
      </c>
      <c r="G8" s="129" t="str">
        <f t="shared" si="0"/>
        <v>Qtr3</v>
      </c>
    </row>
    <row r="9" spans="1:11" ht="13.5" x14ac:dyDescent="0.25">
      <c r="A9" s="173">
        <v>7</v>
      </c>
      <c r="B9" s="128" t="s">
        <v>116</v>
      </c>
      <c r="C9" s="128"/>
      <c r="D9" s="129" t="s">
        <v>117</v>
      </c>
      <c r="E9" s="128" t="s">
        <v>108</v>
      </c>
      <c r="F9" s="128" t="s">
        <v>118</v>
      </c>
      <c r="G9" s="129" t="str">
        <f t="shared" si="0"/>
        <v>Qtr4</v>
      </c>
    </row>
    <row r="10" spans="1:11" ht="13.5" x14ac:dyDescent="0.25">
      <c r="A10" s="173">
        <v>8</v>
      </c>
      <c r="B10" s="128" t="s">
        <v>119</v>
      </c>
      <c r="C10" s="128"/>
      <c r="D10" s="129" t="s">
        <v>119</v>
      </c>
      <c r="E10" s="128" t="s">
        <v>108</v>
      </c>
      <c r="F10" s="128" t="s">
        <v>118</v>
      </c>
      <c r="G10" s="129" t="str">
        <f t="shared" si="0"/>
        <v>Qtr4</v>
      </c>
    </row>
    <row r="11" spans="1:11" ht="13.5" x14ac:dyDescent="0.25">
      <c r="A11" s="173">
        <v>9</v>
      </c>
      <c r="B11" s="128" t="s">
        <v>120</v>
      </c>
      <c r="C11" s="128"/>
      <c r="D11" s="129" t="s">
        <v>121</v>
      </c>
      <c r="E11" s="128" t="s">
        <v>108</v>
      </c>
      <c r="F11" s="128" t="s">
        <v>118</v>
      </c>
      <c r="G11" s="129" t="str">
        <f t="shared" si="0"/>
        <v>Qtr4</v>
      </c>
    </row>
    <row r="12" spans="1:11" ht="13.5" x14ac:dyDescent="0.25">
      <c r="A12" s="173">
        <v>10</v>
      </c>
      <c r="B12" s="128" t="s">
        <v>122</v>
      </c>
      <c r="C12" s="128"/>
      <c r="D12" s="129" t="s">
        <v>123</v>
      </c>
      <c r="E12" s="128" t="s">
        <v>95</v>
      </c>
      <c r="F12" s="128" t="s">
        <v>124</v>
      </c>
      <c r="G12" s="129" t="str">
        <f t="shared" si="0"/>
        <v>Qtr1</v>
      </c>
    </row>
    <row r="13" spans="1:11" ht="13.5" x14ac:dyDescent="0.25">
      <c r="A13" s="128"/>
      <c r="B13" s="128" t="s">
        <v>125</v>
      </c>
      <c r="C13" s="128"/>
      <c r="D13" s="129" t="s">
        <v>126</v>
      </c>
      <c r="E13" s="128" t="s">
        <v>95</v>
      </c>
      <c r="F13" s="128" t="s">
        <v>124</v>
      </c>
      <c r="G13" s="129" t="str">
        <f t="shared" si="0"/>
        <v>Qtr1</v>
      </c>
    </row>
    <row r="14" spans="1:11" ht="13.5" x14ac:dyDescent="0.25">
      <c r="A14" s="128"/>
      <c r="B14" s="128" t="s">
        <v>127</v>
      </c>
      <c r="C14" s="128"/>
      <c r="D14" s="129" t="s">
        <v>128</v>
      </c>
      <c r="E14" s="128" t="s">
        <v>95</v>
      </c>
      <c r="F14" s="128" t="s">
        <v>124</v>
      </c>
      <c r="G14" s="129" t="str">
        <f t="shared" si="0"/>
        <v>Qtr1</v>
      </c>
    </row>
    <row r="15" spans="1:11" ht="13.5" x14ac:dyDescent="0.25">
      <c r="A15" s="128"/>
      <c r="B15" s="128"/>
      <c r="C15" s="128"/>
      <c r="D15" s="128"/>
      <c r="E15" s="128"/>
    </row>
    <row r="16" spans="1:11" ht="13.5" x14ac:dyDescent="0.25">
      <c r="A16" s="128"/>
      <c r="B16" s="128"/>
      <c r="C16" s="128"/>
      <c r="D16" s="128"/>
      <c r="E16" s="128"/>
    </row>
    <row r="17" spans="1:20" ht="13.5" x14ac:dyDescent="0.25">
      <c r="A17" s="128"/>
      <c r="B17" s="128"/>
      <c r="C17" s="172" t="s">
        <v>273</v>
      </c>
      <c r="D17" s="128"/>
      <c r="E17" s="128"/>
    </row>
    <row r="18" spans="1:20" ht="13.5" x14ac:dyDescent="0.25">
      <c r="A18" s="128"/>
      <c r="B18" s="128"/>
      <c r="C18" s="172" t="s">
        <v>272</v>
      </c>
      <c r="D18" s="128"/>
      <c r="E18" s="128"/>
    </row>
    <row r="19" spans="1:20" s="133" customFormat="1" ht="27" x14ac:dyDescent="0.25">
      <c r="A19" s="130" t="s">
        <v>129</v>
      </c>
      <c r="B19" s="131" t="s">
        <v>130</v>
      </c>
      <c r="C19" s="132" t="str">
        <f>"SFY"&amp;ReportInfo!$O$2-2000&amp;""&amp;ReportInfo!$O$2-1999&amp;"
EstJury Expenditures"</f>
        <v>SFY2627
EstJury Expenditures</v>
      </c>
    </row>
    <row r="20" spans="1:20" ht="13.5" x14ac:dyDescent="0.25">
      <c r="A20" s="173">
        <v>1</v>
      </c>
      <c r="B20" s="128" t="s">
        <v>131</v>
      </c>
      <c r="C20" s="134">
        <v>292548.24</v>
      </c>
    </row>
    <row r="21" spans="1:20" ht="13.5" x14ac:dyDescent="0.25">
      <c r="A21" s="173">
        <v>2</v>
      </c>
      <c r="B21" s="128" t="s">
        <v>132</v>
      </c>
      <c r="C21" s="134">
        <v>33092.959999999999</v>
      </c>
    </row>
    <row r="22" spans="1:20" ht="13.5" x14ac:dyDescent="0.25">
      <c r="A22" s="173">
        <v>3</v>
      </c>
      <c r="B22" s="128" t="s">
        <v>133</v>
      </c>
      <c r="C22" s="134">
        <v>118543.56999999999</v>
      </c>
    </row>
    <row r="23" spans="1:20" ht="13.5" x14ac:dyDescent="0.25">
      <c r="A23" s="173">
        <v>4</v>
      </c>
      <c r="B23" s="128" t="s">
        <v>134</v>
      </c>
      <c r="C23" s="134">
        <v>36461.050000000003</v>
      </c>
    </row>
    <row r="24" spans="1:20" ht="13.5" x14ac:dyDescent="0.25">
      <c r="A24" s="173">
        <v>5</v>
      </c>
      <c r="B24" s="128" t="s">
        <v>135</v>
      </c>
      <c r="C24" s="134">
        <v>483875.92000000004</v>
      </c>
    </row>
    <row r="25" spans="1:20" ht="13.5" x14ac:dyDescent="0.25">
      <c r="A25" s="173">
        <v>6</v>
      </c>
      <c r="B25" s="128" t="s">
        <v>136</v>
      </c>
      <c r="C25" s="134">
        <v>1204045.8900000001</v>
      </c>
    </row>
    <row r="26" spans="1:20" ht="13.5" x14ac:dyDescent="0.25">
      <c r="A26" s="173">
        <v>7</v>
      </c>
      <c r="B26" s="128" t="s">
        <v>137</v>
      </c>
      <c r="C26" s="134">
        <v>12502.25</v>
      </c>
    </row>
    <row r="27" spans="1:20" ht="13.5" x14ac:dyDescent="0.25">
      <c r="A27" s="173">
        <v>8</v>
      </c>
      <c r="B27" s="128" t="s">
        <v>138</v>
      </c>
      <c r="C27" s="135">
        <v>167291.73000000001</v>
      </c>
      <c r="D27" s="135"/>
      <c r="E27" s="135"/>
      <c r="F27" s="135"/>
      <c r="G27" s="135"/>
      <c r="H27" s="135"/>
      <c r="I27" s="135"/>
      <c r="J27" s="135"/>
      <c r="K27" s="135"/>
      <c r="L27" s="135"/>
      <c r="M27" s="135"/>
      <c r="N27" s="135"/>
      <c r="O27" s="135"/>
      <c r="P27" s="135"/>
      <c r="Q27" s="135"/>
      <c r="R27" s="135"/>
      <c r="S27" s="135"/>
      <c r="T27" s="135"/>
    </row>
    <row r="28" spans="1:20" ht="13.5" x14ac:dyDescent="0.25">
      <c r="A28" s="173">
        <v>9</v>
      </c>
      <c r="B28" s="128" t="s">
        <v>139</v>
      </c>
      <c r="C28" s="135">
        <v>99508.81</v>
      </c>
      <c r="D28" s="135"/>
      <c r="E28" s="135"/>
      <c r="F28" s="135"/>
      <c r="G28" s="135"/>
      <c r="H28" s="135"/>
      <c r="I28" s="135"/>
      <c r="J28" s="135"/>
      <c r="K28" s="135"/>
      <c r="L28" s="135"/>
      <c r="M28" s="135"/>
      <c r="N28" s="135"/>
      <c r="O28" s="135"/>
      <c r="P28" s="135"/>
      <c r="Q28" s="135"/>
      <c r="R28" s="135"/>
      <c r="S28" s="135"/>
      <c r="T28" s="135"/>
    </row>
    <row r="29" spans="1:20" ht="13.5" x14ac:dyDescent="0.25">
      <c r="A29" s="173">
        <v>10</v>
      </c>
      <c r="B29" s="128" t="s">
        <v>140</v>
      </c>
      <c r="C29" s="135">
        <v>66408.649999999994</v>
      </c>
      <c r="D29" s="135"/>
      <c r="E29" s="135"/>
      <c r="F29" s="135"/>
      <c r="G29" s="135"/>
      <c r="H29" s="135"/>
      <c r="I29" s="135"/>
      <c r="J29" s="135"/>
      <c r="K29" s="135"/>
      <c r="L29" s="135"/>
      <c r="M29" s="135"/>
      <c r="N29" s="135"/>
      <c r="O29" s="135"/>
      <c r="P29" s="135"/>
      <c r="Q29" s="135"/>
      <c r="R29" s="135"/>
      <c r="S29" s="135"/>
      <c r="T29" s="135"/>
    </row>
    <row r="30" spans="1:20" ht="13.5" x14ac:dyDescent="0.25">
      <c r="A30" s="173">
        <v>11</v>
      </c>
      <c r="B30" s="128" t="s">
        <v>141</v>
      </c>
      <c r="C30" s="135">
        <v>265758.96999999997</v>
      </c>
      <c r="D30" s="135"/>
      <c r="E30" s="135"/>
      <c r="F30" s="135"/>
      <c r="G30" s="135"/>
      <c r="H30" s="135"/>
      <c r="I30" s="135"/>
      <c r="J30" s="135"/>
      <c r="K30" s="135"/>
      <c r="L30" s="135"/>
      <c r="M30" s="135"/>
      <c r="N30" s="135"/>
      <c r="O30" s="135"/>
      <c r="P30" s="135"/>
      <c r="Q30" s="135"/>
      <c r="R30" s="135"/>
      <c r="S30" s="135"/>
      <c r="T30" s="135"/>
    </row>
    <row r="31" spans="1:20" ht="13.5" x14ac:dyDescent="0.25">
      <c r="A31" s="173">
        <v>12</v>
      </c>
      <c r="B31" s="128" t="s">
        <v>142</v>
      </c>
      <c r="C31" s="135">
        <v>84617.819999999992</v>
      </c>
      <c r="D31" s="135"/>
      <c r="E31" s="135"/>
      <c r="F31" s="135"/>
      <c r="G31" s="135"/>
      <c r="H31" s="135"/>
      <c r="I31" s="135"/>
      <c r="J31" s="135"/>
      <c r="K31" s="135"/>
      <c r="L31" s="135"/>
      <c r="M31" s="135"/>
      <c r="N31" s="135"/>
      <c r="O31" s="135"/>
      <c r="P31" s="135"/>
      <c r="Q31" s="135"/>
      <c r="R31" s="135"/>
      <c r="S31" s="135"/>
      <c r="T31" s="135"/>
    </row>
    <row r="32" spans="1:20" ht="13.5" x14ac:dyDescent="0.25">
      <c r="A32" s="173">
        <v>14</v>
      </c>
      <c r="B32" s="128" t="s">
        <v>143</v>
      </c>
      <c r="C32" s="135">
        <v>62131.06</v>
      </c>
      <c r="D32" s="135"/>
      <c r="E32" s="135"/>
      <c r="F32" s="135"/>
      <c r="G32" s="135"/>
      <c r="H32" s="135"/>
      <c r="I32" s="135"/>
      <c r="J32" s="135"/>
      <c r="K32" s="135"/>
      <c r="L32" s="135"/>
      <c r="M32" s="135"/>
      <c r="N32" s="135"/>
      <c r="O32" s="135"/>
      <c r="P32" s="135"/>
      <c r="Q32" s="135"/>
      <c r="R32" s="135"/>
      <c r="S32" s="135"/>
    </row>
    <row r="33" spans="1:19" ht="13.5" x14ac:dyDescent="0.25">
      <c r="A33" s="173">
        <v>15</v>
      </c>
      <c r="B33" s="128" t="s">
        <v>144</v>
      </c>
      <c r="C33" s="135">
        <v>56778.75</v>
      </c>
      <c r="D33" s="135"/>
      <c r="E33" s="135"/>
      <c r="F33" s="135"/>
      <c r="G33" s="135"/>
      <c r="H33" s="135"/>
      <c r="I33" s="135"/>
      <c r="J33" s="135"/>
      <c r="K33" s="135"/>
      <c r="L33" s="135"/>
      <c r="M33" s="135"/>
      <c r="N33" s="135"/>
      <c r="O33" s="135"/>
      <c r="P33" s="135"/>
      <c r="Q33" s="135"/>
      <c r="R33" s="135"/>
      <c r="S33" s="135"/>
    </row>
    <row r="34" spans="1:19" ht="13.5" x14ac:dyDescent="0.25">
      <c r="A34" s="173">
        <v>16</v>
      </c>
      <c r="B34" s="128" t="s">
        <v>145</v>
      </c>
      <c r="C34" s="135">
        <v>688370.34000000008</v>
      </c>
      <c r="D34" s="135"/>
      <c r="E34" s="135"/>
      <c r="F34" s="135"/>
      <c r="G34" s="135"/>
      <c r="H34" s="135"/>
      <c r="I34" s="135"/>
      <c r="J34" s="135"/>
      <c r="K34" s="135"/>
      <c r="L34" s="135"/>
      <c r="M34" s="135"/>
      <c r="N34" s="135"/>
      <c r="O34" s="135"/>
      <c r="P34" s="135"/>
      <c r="Q34" s="135"/>
      <c r="R34" s="135"/>
      <c r="S34" s="135"/>
    </row>
    <row r="35" spans="1:19" ht="13.5" x14ac:dyDescent="0.25">
      <c r="A35" s="173">
        <v>17</v>
      </c>
      <c r="B35" s="128" t="s">
        <v>146</v>
      </c>
      <c r="C35" s="135">
        <v>339559.97000000003</v>
      </c>
      <c r="D35" s="135"/>
      <c r="E35" s="135"/>
      <c r="F35" s="135"/>
      <c r="G35" s="135"/>
      <c r="H35" s="135"/>
      <c r="I35" s="135"/>
      <c r="J35" s="135"/>
      <c r="K35" s="135"/>
      <c r="L35" s="135"/>
      <c r="M35" s="135"/>
      <c r="N35" s="135"/>
      <c r="O35" s="135"/>
      <c r="P35" s="135"/>
      <c r="Q35" s="135"/>
      <c r="R35" s="135"/>
      <c r="S35" s="135"/>
    </row>
    <row r="36" spans="1:19" ht="13.5" x14ac:dyDescent="0.25">
      <c r="A36" s="173">
        <v>18</v>
      </c>
      <c r="B36" s="128" t="s">
        <v>147</v>
      </c>
      <c r="C36" s="135">
        <v>88359.11</v>
      </c>
      <c r="D36" s="135"/>
      <c r="E36" s="135"/>
      <c r="F36" s="135"/>
      <c r="G36" s="135"/>
      <c r="H36" s="135"/>
      <c r="I36" s="135"/>
      <c r="J36" s="135"/>
      <c r="K36" s="135"/>
      <c r="L36" s="135"/>
      <c r="M36" s="135"/>
      <c r="N36" s="135"/>
      <c r="O36" s="135"/>
      <c r="P36" s="135"/>
      <c r="Q36" s="135"/>
      <c r="R36" s="135"/>
      <c r="S36" s="135"/>
    </row>
    <row r="37" spans="1:19" ht="13.5" x14ac:dyDescent="0.25">
      <c r="A37" s="173">
        <v>19</v>
      </c>
      <c r="B37" s="128" t="s">
        <v>148</v>
      </c>
      <c r="C37" s="135">
        <v>15052</v>
      </c>
      <c r="D37" s="135"/>
      <c r="E37" s="135"/>
      <c r="F37" s="135"/>
      <c r="G37" s="135"/>
      <c r="H37" s="135"/>
      <c r="I37" s="135"/>
      <c r="J37" s="135"/>
      <c r="K37" s="135"/>
      <c r="L37" s="135"/>
      <c r="M37" s="135"/>
      <c r="N37" s="135"/>
      <c r="O37" s="135"/>
      <c r="P37" s="135"/>
      <c r="Q37" s="135"/>
      <c r="R37" s="135"/>
      <c r="S37" s="135"/>
    </row>
    <row r="38" spans="1:19" ht="13.5" x14ac:dyDescent="0.25">
      <c r="A38" s="173">
        <v>20</v>
      </c>
      <c r="B38" s="128" t="s">
        <v>149</v>
      </c>
      <c r="C38" s="135">
        <v>59513.17</v>
      </c>
      <c r="D38" s="135"/>
      <c r="E38" s="135"/>
      <c r="F38" s="135"/>
      <c r="G38" s="135"/>
      <c r="H38" s="135"/>
      <c r="I38" s="135"/>
      <c r="J38" s="135"/>
      <c r="K38" s="135"/>
      <c r="L38" s="135"/>
      <c r="M38" s="135"/>
      <c r="N38" s="135"/>
      <c r="O38" s="135"/>
      <c r="P38" s="135"/>
      <c r="Q38" s="135"/>
      <c r="R38" s="135"/>
      <c r="S38" s="135"/>
    </row>
    <row r="39" spans="1:19" ht="13.5" x14ac:dyDescent="0.25">
      <c r="A39" s="173">
        <v>21</v>
      </c>
      <c r="B39" s="128" t="s">
        <v>150</v>
      </c>
      <c r="C39" s="135">
        <v>15847.94</v>
      </c>
      <c r="D39" s="135"/>
      <c r="E39" s="135"/>
      <c r="F39" s="135"/>
      <c r="G39" s="135"/>
      <c r="H39" s="135"/>
      <c r="I39" s="135"/>
      <c r="J39" s="135"/>
      <c r="K39" s="135"/>
      <c r="L39" s="135"/>
      <c r="M39" s="135"/>
      <c r="N39" s="135"/>
      <c r="O39" s="135"/>
      <c r="P39" s="135"/>
      <c r="Q39" s="135"/>
      <c r="R39" s="135"/>
      <c r="S39" s="135"/>
    </row>
    <row r="40" spans="1:19" ht="13.5" x14ac:dyDescent="0.25">
      <c r="A40" s="173">
        <v>22</v>
      </c>
      <c r="B40" s="128" t="s">
        <v>151</v>
      </c>
      <c r="C40" s="135">
        <v>36194.28</v>
      </c>
      <c r="D40" s="135"/>
      <c r="E40" s="135"/>
      <c r="F40" s="135"/>
      <c r="G40" s="135"/>
      <c r="H40" s="135"/>
      <c r="I40" s="135"/>
      <c r="J40" s="135"/>
      <c r="K40" s="135"/>
      <c r="L40" s="135"/>
      <c r="M40" s="135"/>
      <c r="N40" s="135"/>
      <c r="O40" s="135"/>
      <c r="P40" s="135"/>
      <c r="Q40" s="135"/>
      <c r="R40" s="135"/>
      <c r="S40" s="135"/>
    </row>
    <row r="41" spans="1:19" ht="13.5" x14ac:dyDescent="0.25">
      <c r="A41" s="173">
        <v>23</v>
      </c>
      <c r="B41" s="128" t="s">
        <v>152</v>
      </c>
      <c r="C41" s="135">
        <v>37020.409999999996</v>
      </c>
      <c r="D41" s="135"/>
      <c r="E41" s="135"/>
      <c r="F41" s="135"/>
      <c r="G41" s="135"/>
      <c r="H41" s="135"/>
      <c r="I41" s="135"/>
      <c r="J41" s="135"/>
      <c r="K41" s="135"/>
      <c r="L41" s="135"/>
      <c r="M41" s="135"/>
      <c r="N41" s="135"/>
      <c r="O41" s="135"/>
      <c r="P41" s="135"/>
      <c r="Q41" s="135"/>
      <c r="R41" s="135"/>
      <c r="S41" s="135"/>
    </row>
    <row r="42" spans="1:19" ht="13.5" x14ac:dyDescent="0.25">
      <c r="A42" s="173">
        <v>24</v>
      </c>
      <c r="B42" s="128" t="s">
        <v>153</v>
      </c>
      <c r="C42" s="135">
        <v>9904.380000000001</v>
      </c>
      <c r="D42" s="135"/>
      <c r="E42" s="135"/>
      <c r="F42" s="135"/>
      <c r="G42" s="135"/>
      <c r="H42" s="135"/>
      <c r="I42" s="135"/>
      <c r="J42" s="135"/>
      <c r="K42" s="135"/>
      <c r="L42" s="135"/>
      <c r="M42" s="135"/>
      <c r="N42" s="135"/>
      <c r="O42" s="135"/>
      <c r="P42" s="135"/>
      <c r="Q42" s="135"/>
      <c r="R42" s="135"/>
      <c r="S42" s="135"/>
    </row>
    <row r="43" spans="1:19" ht="13.5" x14ac:dyDescent="0.25">
      <c r="A43" s="173">
        <v>25</v>
      </c>
      <c r="B43" s="128" t="s">
        <v>154</v>
      </c>
      <c r="C43" s="135">
        <v>48911.23</v>
      </c>
      <c r="D43" s="135"/>
      <c r="E43" s="135"/>
      <c r="F43" s="135"/>
      <c r="G43" s="135"/>
      <c r="H43" s="135"/>
      <c r="I43" s="135"/>
      <c r="J43" s="135"/>
      <c r="K43" s="135"/>
      <c r="L43" s="135"/>
      <c r="M43" s="135"/>
      <c r="N43" s="135"/>
      <c r="O43" s="135"/>
      <c r="P43" s="135"/>
      <c r="Q43" s="135"/>
      <c r="R43" s="135"/>
      <c r="S43" s="135"/>
    </row>
    <row r="44" spans="1:19" ht="13.5" x14ac:dyDescent="0.25">
      <c r="A44" s="173">
        <v>26</v>
      </c>
      <c r="B44" s="128" t="s">
        <v>155</v>
      </c>
      <c r="C44" s="135">
        <v>57733.880000000005</v>
      </c>
      <c r="D44" s="135"/>
      <c r="E44" s="135"/>
      <c r="F44" s="135"/>
      <c r="G44" s="135"/>
      <c r="H44" s="135"/>
      <c r="I44" s="135"/>
      <c r="J44" s="135"/>
      <c r="K44" s="135"/>
      <c r="L44" s="135"/>
      <c r="M44" s="135"/>
      <c r="N44" s="135"/>
      <c r="O44" s="135"/>
      <c r="P44" s="135"/>
      <c r="Q44" s="135"/>
      <c r="R44" s="135"/>
      <c r="S44" s="135"/>
    </row>
    <row r="45" spans="1:19" ht="13.5" x14ac:dyDescent="0.25">
      <c r="A45" s="173">
        <v>27</v>
      </c>
      <c r="B45" s="128" t="s">
        <v>156</v>
      </c>
      <c r="C45" s="135">
        <v>194308.3</v>
      </c>
      <c r="D45" s="135"/>
      <c r="E45" s="135"/>
      <c r="F45" s="135"/>
      <c r="G45" s="135"/>
      <c r="H45" s="135"/>
      <c r="I45" s="135"/>
      <c r="J45" s="135"/>
      <c r="K45" s="135"/>
      <c r="L45" s="135"/>
      <c r="M45" s="135"/>
      <c r="N45" s="135"/>
      <c r="O45" s="135"/>
      <c r="P45" s="135"/>
      <c r="Q45" s="135"/>
      <c r="R45" s="135"/>
      <c r="S45" s="135"/>
    </row>
    <row r="46" spans="1:19" ht="13.5" x14ac:dyDescent="0.25">
      <c r="A46" s="173">
        <v>28</v>
      </c>
      <c r="B46" s="128" t="s">
        <v>157</v>
      </c>
      <c r="C46" s="135">
        <v>97608.14</v>
      </c>
      <c r="D46" s="135"/>
      <c r="E46" s="135"/>
      <c r="F46" s="135"/>
      <c r="G46" s="135"/>
      <c r="H46" s="135"/>
      <c r="I46" s="135"/>
      <c r="J46" s="135"/>
      <c r="K46" s="135"/>
      <c r="L46" s="135"/>
      <c r="M46" s="135"/>
      <c r="N46" s="135"/>
      <c r="O46" s="135"/>
      <c r="P46" s="135"/>
      <c r="Q46" s="135"/>
      <c r="R46" s="135"/>
      <c r="S46" s="135"/>
    </row>
    <row r="47" spans="1:19" ht="13.5" x14ac:dyDescent="0.25">
      <c r="A47" s="173">
        <v>29</v>
      </c>
      <c r="B47" s="128" t="s">
        <v>158</v>
      </c>
      <c r="C47" s="135">
        <v>691962.22</v>
      </c>
      <c r="D47" s="135"/>
      <c r="E47" s="135"/>
      <c r="F47" s="135"/>
      <c r="G47" s="135"/>
      <c r="H47" s="135"/>
      <c r="I47" s="135"/>
      <c r="J47" s="135"/>
      <c r="K47" s="135"/>
      <c r="L47" s="135"/>
      <c r="M47" s="135"/>
      <c r="N47" s="135"/>
      <c r="O47" s="135"/>
      <c r="P47" s="135"/>
      <c r="Q47" s="135"/>
      <c r="R47" s="135"/>
      <c r="S47" s="135"/>
    </row>
    <row r="48" spans="1:19" ht="13.5" x14ac:dyDescent="0.25">
      <c r="A48" s="173">
        <v>30</v>
      </c>
      <c r="B48" s="128" t="s">
        <v>159</v>
      </c>
      <c r="C48" s="135">
        <v>34719.170000000006</v>
      </c>
      <c r="D48" s="135"/>
      <c r="E48" s="135"/>
      <c r="F48" s="135"/>
      <c r="G48" s="135"/>
      <c r="H48" s="135"/>
      <c r="I48" s="135"/>
      <c r="J48" s="135"/>
      <c r="K48" s="135"/>
      <c r="L48" s="135"/>
      <c r="M48" s="135"/>
      <c r="N48" s="135"/>
      <c r="O48" s="135"/>
      <c r="P48" s="135"/>
      <c r="Q48" s="135"/>
      <c r="R48" s="135"/>
      <c r="S48" s="135"/>
    </row>
    <row r="49" spans="1:19" ht="13.5" x14ac:dyDescent="0.25">
      <c r="A49" s="173">
        <v>31</v>
      </c>
      <c r="B49" s="128" t="s">
        <v>160</v>
      </c>
      <c r="C49" s="135">
        <v>149255.45000000001</v>
      </c>
      <c r="D49" s="135"/>
      <c r="E49" s="135"/>
      <c r="F49" s="135"/>
      <c r="G49" s="135"/>
      <c r="H49" s="135"/>
      <c r="I49" s="135"/>
      <c r="J49" s="135"/>
      <c r="K49" s="135"/>
      <c r="L49" s="135"/>
      <c r="M49" s="135"/>
      <c r="N49" s="135"/>
      <c r="O49" s="135"/>
      <c r="P49" s="135"/>
      <c r="Q49" s="135"/>
      <c r="R49" s="135"/>
      <c r="S49" s="135"/>
    </row>
    <row r="50" spans="1:19" ht="13.5" x14ac:dyDescent="0.25">
      <c r="A50" s="173">
        <v>32</v>
      </c>
      <c r="B50" s="128" t="s">
        <v>161</v>
      </c>
      <c r="C50" s="135">
        <v>32812.03</v>
      </c>
      <c r="D50" s="135"/>
      <c r="E50" s="135"/>
      <c r="F50" s="135"/>
      <c r="G50" s="135"/>
      <c r="H50" s="135"/>
      <c r="I50" s="135"/>
      <c r="J50" s="135"/>
      <c r="K50" s="135"/>
      <c r="L50" s="135"/>
      <c r="M50" s="135"/>
      <c r="N50" s="135"/>
      <c r="O50" s="135"/>
      <c r="P50" s="135"/>
      <c r="Q50" s="135"/>
      <c r="R50" s="135"/>
      <c r="S50" s="135"/>
    </row>
    <row r="51" spans="1:19" ht="13.5" x14ac:dyDescent="0.25">
      <c r="A51" s="173">
        <v>33</v>
      </c>
      <c r="B51" s="128" t="s">
        <v>162</v>
      </c>
      <c r="C51" s="135">
        <v>30020.09</v>
      </c>
      <c r="D51" s="135"/>
      <c r="E51" s="135"/>
      <c r="F51" s="135"/>
      <c r="G51" s="135"/>
      <c r="H51" s="135"/>
      <c r="I51" s="135"/>
      <c r="J51" s="135"/>
      <c r="K51" s="135"/>
      <c r="L51" s="135"/>
      <c r="M51" s="135"/>
      <c r="N51" s="135"/>
      <c r="O51" s="135"/>
      <c r="P51" s="135"/>
      <c r="Q51" s="135"/>
      <c r="R51" s="135"/>
      <c r="S51" s="135"/>
    </row>
    <row r="52" spans="1:19" ht="13.5" x14ac:dyDescent="0.25">
      <c r="A52" s="173">
        <v>34</v>
      </c>
      <c r="B52" s="128" t="s">
        <v>163</v>
      </c>
      <c r="C52" s="135">
        <v>1828.58</v>
      </c>
      <c r="D52" s="135"/>
      <c r="E52" s="135"/>
      <c r="F52" s="135"/>
      <c r="G52" s="135"/>
      <c r="H52" s="135"/>
      <c r="I52" s="135"/>
      <c r="J52" s="135"/>
      <c r="K52" s="135"/>
      <c r="L52" s="135"/>
      <c r="M52" s="135"/>
      <c r="N52" s="135"/>
      <c r="O52" s="135"/>
      <c r="P52" s="135"/>
      <c r="Q52" s="135"/>
      <c r="R52" s="135"/>
      <c r="S52" s="135"/>
    </row>
    <row r="53" spans="1:19" ht="13.5" x14ac:dyDescent="0.25">
      <c r="A53" s="173">
        <v>35</v>
      </c>
      <c r="B53" s="128" t="s">
        <v>164</v>
      </c>
      <c r="C53" s="135">
        <v>357075.4</v>
      </c>
      <c r="D53" s="135"/>
      <c r="E53" s="135"/>
      <c r="F53" s="135"/>
      <c r="G53" s="135"/>
      <c r="H53" s="135"/>
      <c r="I53" s="135"/>
      <c r="J53" s="135"/>
      <c r="K53" s="135"/>
      <c r="L53" s="135"/>
      <c r="M53" s="135"/>
      <c r="N53" s="135"/>
      <c r="O53" s="135"/>
      <c r="P53" s="135"/>
      <c r="Q53" s="135"/>
      <c r="R53" s="135"/>
      <c r="S53" s="135"/>
    </row>
    <row r="54" spans="1:19" ht="13.5" x14ac:dyDescent="0.25">
      <c r="A54" s="173">
        <v>36</v>
      </c>
      <c r="B54" s="128" t="s">
        <v>165</v>
      </c>
      <c r="C54" s="135">
        <v>348518.73</v>
      </c>
      <c r="D54" s="135"/>
      <c r="E54" s="135"/>
      <c r="F54" s="135"/>
      <c r="G54" s="135"/>
      <c r="H54" s="135"/>
      <c r="I54" s="135"/>
      <c r="J54" s="135"/>
      <c r="K54" s="135"/>
      <c r="L54" s="135"/>
      <c r="M54" s="135"/>
      <c r="N54" s="135"/>
      <c r="O54" s="135"/>
      <c r="P54" s="135"/>
      <c r="Q54" s="135"/>
      <c r="R54" s="135"/>
      <c r="S54" s="135"/>
    </row>
    <row r="55" spans="1:19" ht="13.5" x14ac:dyDescent="0.25">
      <c r="A55" s="173">
        <v>37</v>
      </c>
      <c r="B55" s="128" t="s">
        <v>166</v>
      </c>
      <c r="C55" s="135">
        <v>332209.56</v>
      </c>
      <c r="D55" s="135"/>
      <c r="E55" s="135"/>
      <c r="F55" s="135"/>
      <c r="G55" s="135"/>
      <c r="H55" s="135"/>
      <c r="I55" s="135"/>
      <c r="J55" s="135"/>
      <c r="K55" s="135"/>
      <c r="L55" s="135"/>
      <c r="M55" s="135"/>
      <c r="N55" s="135"/>
      <c r="O55" s="135"/>
      <c r="P55" s="135"/>
      <c r="Q55" s="135"/>
      <c r="R55" s="135"/>
      <c r="S55" s="135"/>
    </row>
    <row r="56" spans="1:19" ht="13.5" x14ac:dyDescent="0.25">
      <c r="A56" s="173">
        <v>38</v>
      </c>
      <c r="B56" s="128" t="s">
        <v>167</v>
      </c>
      <c r="C56" s="135">
        <v>77271.41</v>
      </c>
      <c r="D56" s="135"/>
      <c r="E56" s="135"/>
      <c r="F56" s="135"/>
      <c r="G56" s="135"/>
      <c r="H56" s="135"/>
      <c r="I56" s="135"/>
      <c r="J56" s="135"/>
      <c r="K56" s="135"/>
      <c r="L56" s="135"/>
      <c r="M56" s="135"/>
      <c r="N56" s="135"/>
      <c r="O56" s="135"/>
      <c r="P56" s="135"/>
      <c r="Q56" s="135"/>
      <c r="R56" s="135"/>
      <c r="S56" s="135"/>
    </row>
    <row r="57" spans="1:19" ht="13.5" x14ac:dyDescent="0.25">
      <c r="A57" s="173">
        <v>39</v>
      </c>
      <c r="B57" s="128" t="s">
        <v>168</v>
      </c>
      <c r="C57" s="135">
        <v>15696.45</v>
      </c>
      <c r="D57" s="135"/>
      <c r="E57" s="135"/>
      <c r="F57" s="135"/>
      <c r="G57" s="135"/>
      <c r="H57" s="135"/>
      <c r="I57" s="135"/>
      <c r="J57" s="135"/>
      <c r="K57" s="135"/>
      <c r="L57" s="135"/>
      <c r="M57" s="135"/>
      <c r="N57" s="135"/>
      <c r="O57" s="135"/>
      <c r="P57" s="135"/>
      <c r="Q57" s="135"/>
      <c r="R57" s="135"/>
      <c r="S57" s="135"/>
    </row>
    <row r="58" spans="1:19" ht="13.5" x14ac:dyDescent="0.25">
      <c r="A58" s="173">
        <v>40</v>
      </c>
      <c r="B58" s="128" t="s">
        <v>169</v>
      </c>
      <c r="C58" s="135">
        <v>17433.27</v>
      </c>
      <c r="D58" s="135"/>
      <c r="E58" s="135"/>
      <c r="F58" s="135"/>
      <c r="G58" s="135"/>
      <c r="H58" s="135"/>
      <c r="I58" s="135"/>
      <c r="J58" s="135"/>
      <c r="K58" s="135"/>
      <c r="L58" s="135"/>
      <c r="M58" s="135"/>
      <c r="N58" s="135"/>
      <c r="O58" s="135"/>
      <c r="P58" s="135"/>
      <c r="Q58" s="135"/>
      <c r="R58" s="135"/>
      <c r="S58" s="135"/>
    </row>
    <row r="59" spans="1:19" ht="13.5" x14ac:dyDescent="0.25">
      <c r="A59" s="173">
        <v>41</v>
      </c>
      <c r="B59" s="128" t="s">
        <v>170</v>
      </c>
      <c r="C59" s="135">
        <v>160017.19</v>
      </c>
      <c r="D59" s="135"/>
      <c r="E59" s="135"/>
      <c r="F59" s="135"/>
      <c r="G59" s="135"/>
      <c r="H59" s="135"/>
      <c r="I59" s="135"/>
      <c r="J59" s="135"/>
      <c r="K59" s="135"/>
      <c r="L59" s="135"/>
      <c r="M59" s="135"/>
      <c r="N59" s="135"/>
      <c r="O59" s="135"/>
      <c r="P59" s="135"/>
      <c r="Q59" s="135"/>
      <c r="R59" s="135"/>
      <c r="S59" s="135"/>
    </row>
    <row r="60" spans="1:19" ht="13.5" x14ac:dyDescent="0.25">
      <c r="A60" s="173">
        <v>42</v>
      </c>
      <c r="B60" s="128" t="s">
        <v>171</v>
      </c>
      <c r="C60" s="135">
        <v>266141.80999999994</v>
      </c>
      <c r="D60" s="135"/>
      <c r="E60" s="135"/>
      <c r="F60" s="135"/>
      <c r="G60" s="135"/>
      <c r="H60" s="135"/>
      <c r="I60" s="135"/>
      <c r="J60" s="135"/>
      <c r="K60" s="135"/>
      <c r="L60" s="135"/>
      <c r="M60" s="135"/>
      <c r="N60" s="135"/>
      <c r="O60" s="135"/>
      <c r="P60" s="135"/>
      <c r="Q60" s="135"/>
      <c r="R60" s="135"/>
      <c r="S60" s="135"/>
    </row>
    <row r="61" spans="1:19" ht="13.5" x14ac:dyDescent="0.25">
      <c r="A61" s="173">
        <v>43</v>
      </c>
      <c r="B61" s="128" t="s">
        <v>172</v>
      </c>
      <c r="C61" s="135">
        <v>152147.91</v>
      </c>
      <c r="D61" s="135"/>
      <c r="E61" s="135"/>
      <c r="F61" s="135"/>
      <c r="G61" s="135"/>
      <c r="H61" s="135"/>
      <c r="I61" s="135"/>
      <c r="J61" s="135"/>
      <c r="K61" s="135"/>
      <c r="L61" s="135"/>
      <c r="M61" s="135"/>
      <c r="N61" s="135"/>
      <c r="O61" s="135"/>
      <c r="P61" s="135"/>
      <c r="Q61" s="135"/>
      <c r="R61" s="135"/>
      <c r="S61" s="135"/>
    </row>
    <row r="62" spans="1:19" ht="13.5" x14ac:dyDescent="0.25">
      <c r="A62" s="173">
        <v>13</v>
      </c>
      <c r="B62" s="128" t="s">
        <v>173</v>
      </c>
      <c r="C62" s="135">
        <v>2176479</v>
      </c>
      <c r="D62" s="135"/>
      <c r="E62" s="135"/>
      <c r="F62" s="135"/>
      <c r="G62" s="135"/>
      <c r="H62" s="135"/>
      <c r="I62" s="135"/>
      <c r="J62" s="135"/>
      <c r="K62" s="135"/>
      <c r="L62" s="135"/>
      <c r="M62" s="135"/>
      <c r="N62" s="135"/>
      <c r="O62" s="135"/>
      <c r="P62" s="135"/>
      <c r="Q62" s="135"/>
      <c r="R62" s="135"/>
      <c r="S62" s="135"/>
    </row>
    <row r="63" spans="1:19" ht="13.5" x14ac:dyDescent="0.25">
      <c r="A63" s="173">
        <v>44</v>
      </c>
      <c r="B63" s="128" t="s">
        <v>174</v>
      </c>
      <c r="C63" s="135">
        <v>233248.01</v>
      </c>
      <c r="D63" s="135"/>
      <c r="E63" s="135"/>
      <c r="F63" s="135"/>
      <c r="G63" s="135"/>
      <c r="H63" s="135"/>
      <c r="I63" s="135"/>
      <c r="J63" s="135"/>
      <c r="K63" s="135"/>
      <c r="L63" s="135"/>
      <c r="M63" s="135"/>
      <c r="N63" s="135"/>
      <c r="O63" s="135"/>
      <c r="P63" s="135"/>
      <c r="Q63" s="135"/>
      <c r="R63" s="135"/>
      <c r="S63" s="135"/>
    </row>
    <row r="64" spans="1:19" ht="13.5" x14ac:dyDescent="0.25">
      <c r="A64" s="173">
        <v>45</v>
      </c>
      <c r="B64" s="128" t="s">
        <v>175</v>
      </c>
      <c r="C64" s="135">
        <v>87388.170000000013</v>
      </c>
      <c r="D64" s="135"/>
      <c r="E64" s="135"/>
      <c r="F64" s="135"/>
      <c r="G64" s="135"/>
      <c r="H64" s="135"/>
      <c r="I64" s="135"/>
      <c r="J64" s="135"/>
      <c r="K64" s="135"/>
      <c r="L64" s="135"/>
      <c r="M64" s="135"/>
      <c r="N64" s="135"/>
      <c r="O64" s="135"/>
      <c r="P64" s="135"/>
      <c r="Q64" s="135"/>
      <c r="R64" s="135"/>
      <c r="S64" s="135"/>
    </row>
    <row r="65" spans="1:19" ht="13.5" x14ac:dyDescent="0.25">
      <c r="A65" s="173">
        <v>46</v>
      </c>
      <c r="B65" s="128" t="s">
        <v>176</v>
      </c>
      <c r="C65" s="135">
        <v>162524.32</v>
      </c>
      <c r="D65" s="135"/>
      <c r="E65" s="135"/>
      <c r="F65" s="135"/>
      <c r="G65" s="135"/>
      <c r="H65" s="135"/>
      <c r="I65" s="135"/>
      <c r="J65" s="135"/>
      <c r="K65" s="135"/>
      <c r="L65" s="135"/>
      <c r="M65" s="135"/>
      <c r="N65" s="135"/>
      <c r="O65" s="135"/>
      <c r="P65" s="135"/>
      <c r="Q65" s="135"/>
      <c r="R65" s="135"/>
      <c r="S65" s="135"/>
    </row>
    <row r="66" spans="1:19" ht="13.5" x14ac:dyDescent="0.25">
      <c r="A66" s="173">
        <v>47</v>
      </c>
      <c r="B66" s="128" t="s">
        <v>177</v>
      </c>
      <c r="C66" s="135">
        <v>121231.76000000001</v>
      </c>
      <c r="D66" s="135"/>
      <c r="E66" s="135"/>
      <c r="F66" s="135"/>
      <c r="G66" s="135"/>
      <c r="H66" s="135"/>
      <c r="I66" s="135"/>
      <c r="J66" s="135"/>
      <c r="K66" s="135"/>
      <c r="L66" s="135"/>
      <c r="M66" s="135"/>
      <c r="N66" s="135"/>
      <c r="O66" s="135"/>
      <c r="P66" s="135"/>
      <c r="Q66" s="135"/>
      <c r="R66" s="135"/>
      <c r="S66" s="135"/>
    </row>
    <row r="67" spans="1:19" ht="13.5" x14ac:dyDescent="0.25">
      <c r="A67" s="173">
        <v>48</v>
      </c>
      <c r="B67" s="128" t="s">
        <v>178</v>
      </c>
      <c r="C67" s="135">
        <v>792359.80999999994</v>
      </c>
      <c r="D67" s="135"/>
      <c r="E67" s="135"/>
      <c r="F67" s="135"/>
      <c r="G67" s="135"/>
      <c r="H67" s="135"/>
      <c r="I67" s="135"/>
      <c r="J67" s="135"/>
      <c r="K67" s="135"/>
      <c r="L67" s="135"/>
      <c r="M67" s="135"/>
      <c r="N67" s="135"/>
      <c r="O67" s="135"/>
      <c r="P67" s="135"/>
      <c r="Q67" s="135"/>
      <c r="R67" s="135"/>
      <c r="S67" s="135"/>
    </row>
    <row r="68" spans="1:19" ht="13.5" x14ac:dyDescent="0.25">
      <c r="A68" s="173">
        <v>49</v>
      </c>
      <c r="B68" s="128" t="s">
        <v>179</v>
      </c>
      <c r="C68" s="135">
        <v>410292.35000000003</v>
      </c>
      <c r="D68" s="135"/>
      <c r="E68" s="135"/>
      <c r="F68" s="135"/>
      <c r="G68" s="135"/>
      <c r="H68" s="135"/>
      <c r="I68" s="135"/>
      <c r="J68" s="135"/>
      <c r="K68" s="135"/>
      <c r="L68" s="135"/>
      <c r="M68" s="135"/>
      <c r="N68" s="135"/>
      <c r="O68" s="135"/>
      <c r="P68" s="135"/>
      <c r="Q68" s="135"/>
      <c r="R68" s="135"/>
      <c r="S68" s="135"/>
    </row>
    <row r="69" spans="1:19" ht="13.5" x14ac:dyDescent="0.25">
      <c r="A69" s="173">
        <v>50</v>
      </c>
      <c r="B69" s="128" t="s">
        <v>180</v>
      </c>
      <c r="C69" s="135">
        <v>940498.2</v>
      </c>
      <c r="D69" s="135"/>
      <c r="E69" s="135"/>
      <c r="F69" s="135"/>
      <c r="G69" s="135"/>
      <c r="H69" s="135"/>
      <c r="I69" s="135"/>
      <c r="J69" s="135"/>
      <c r="K69" s="135"/>
      <c r="L69" s="135"/>
      <c r="M69" s="135"/>
      <c r="N69" s="135"/>
      <c r="O69" s="135"/>
      <c r="P69" s="135"/>
      <c r="Q69" s="135"/>
      <c r="R69" s="135"/>
      <c r="S69" s="135"/>
    </row>
    <row r="70" spans="1:19" ht="13.5" x14ac:dyDescent="0.25">
      <c r="A70" s="173">
        <v>51</v>
      </c>
      <c r="B70" s="128" t="s">
        <v>181</v>
      </c>
      <c r="C70" s="135">
        <v>400164.15</v>
      </c>
      <c r="D70" s="135"/>
      <c r="E70" s="135"/>
      <c r="F70" s="135"/>
      <c r="G70" s="135"/>
      <c r="H70" s="135"/>
      <c r="I70" s="135"/>
      <c r="J70" s="135"/>
      <c r="K70" s="135"/>
      <c r="L70" s="135"/>
      <c r="M70" s="135"/>
      <c r="N70" s="135"/>
      <c r="O70" s="135"/>
      <c r="P70" s="135"/>
      <c r="Q70" s="135"/>
      <c r="R70" s="135"/>
      <c r="S70" s="135"/>
    </row>
    <row r="71" spans="1:19" ht="13.5" x14ac:dyDescent="0.25">
      <c r="A71" s="173">
        <v>52</v>
      </c>
      <c r="B71" s="128" t="s">
        <v>182</v>
      </c>
      <c r="C71" s="135">
        <v>893446.07</v>
      </c>
      <c r="D71" s="135"/>
      <c r="E71" s="135"/>
      <c r="F71" s="135"/>
      <c r="G71" s="135"/>
      <c r="H71" s="135"/>
      <c r="I71" s="135"/>
      <c r="J71" s="135"/>
      <c r="K71" s="135"/>
      <c r="L71" s="135"/>
      <c r="M71" s="135"/>
      <c r="N71" s="135"/>
      <c r="O71" s="135"/>
      <c r="P71" s="135"/>
      <c r="Q71" s="135"/>
      <c r="R71" s="135"/>
      <c r="S71" s="135"/>
    </row>
    <row r="72" spans="1:19" ht="13.5" x14ac:dyDescent="0.25">
      <c r="A72" s="173">
        <v>53</v>
      </c>
      <c r="B72" s="128" t="s">
        <v>183</v>
      </c>
      <c r="C72" s="135">
        <v>643488.75</v>
      </c>
      <c r="D72" s="135"/>
      <c r="E72" s="135"/>
      <c r="F72" s="135"/>
      <c r="G72" s="135"/>
      <c r="H72" s="135"/>
      <c r="I72" s="135"/>
      <c r="J72" s="135"/>
      <c r="K72" s="135"/>
      <c r="L72" s="135"/>
      <c r="M72" s="135"/>
      <c r="N72" s="135"/>
      <c r="O72" s="135"/>
      <c r="P72" s="135"/>
      <c r="Q72" s="135"/>
      <c r="R72" s="135"/>
      <c r="S72" s="135"/>
    </row>
    <row r="73" spans="1:19" ht="13.5" x14ac:dyDescent="0.25">
      <c r="A73" s="173">
        <v>54</v>
      </c>
      <c r="B73" s="128" t="s">
        <v>184</v>
      </c>
      <c r="C73" s="135">
        <v>107640.42</v>
      </c>
      <c r="D73" s="135"/>
      <c r="E73" s="135"/>
      <c r="F73" s="135"/>
      <c r="G73" s="135"/>
      <c r="H73" s="135"/>
      <c r="I73" s="135"/>
      <c r="J73" s="135"/>
      <c r="K73" s="135"/>
      <c r="L73" s="135"/>
      <c r="M73" s="135"/>
      <c r="N73" s="135"/>
      <c r="O73" s="135"/>
      <c r="P73" s="135"/>
      <c r="Q73" s="135"/>
      <c r="R73" s="135"/>
      <c r="S73" s="135"/>
    </row>
    <row r="74" spans="1:19" ht="13.5" x14ac:dyDescent="0.25">
      <c r="A74" s="173">
        <v>58</v>
      </c>
      <c r="B74" s="128" t="s">
        <v>185</v>
      </c>
      <c r="C74" s="135">
        <v>117642.83</v>
      </c>
      <c r="D74" s="135"/>
      <c r="E74" s="135"/>
      <c r="F74" s="135"/>
      <c r="G74" s="135"/>
      <c r="H74" s="135"/>
      <c r="I74" s="135"/>
      <c r="J74" s="135"/>
      <c r="K74" s="135"/>
      <c r="L74" s="135"/>
      <c r="M74" s="135"/>
      <c r="N74" s="135"/>
      <c r="O74" s="135"/>
      <c r="P74" s="135"/>
      <c r="Q74" s="135"/>
      <c r="R74" s="135"/>
      <c r="S74" s="135"/>
    </row>
    <row r="75" spans="1:19" ht="13.5" x14ac:dyDescent="0.25">
      <c r="A75" s="173">
        <v>59</v>
      </c>
      <c r="B75" s="128" t="s">
        <v>186</v>
      </c>
      <c r="C75" s="135">
        <v>355302.73</v>
      </c>
      <c r="D75" s="135"/>
      <c r="E75" s="135"/>
      <c r="F75" s="135"/>
      <c r="G75" s="135"/>
      <c r="H75" s="135"/>
      <c r="I75" s="135"/>
      <c r="J75" s="135"/>
      <c r="K75" s="135"/>
      <c r="L75" s="135"/>
      <c r="M75" s="135"/>
      <c r="N75" s="135"/>
      <c r="O75" s="135"/>
      <c r="P75" s="135"/>
      <c r="Q75" s="135"/>
      <c r="R75" s="135"/>
      <c r="S75" s="135"/>
    </row>
    <row r="76" spans="1:19" ht="13.5" x14ac:dyDescent="0.25">
      <c r="A76" s="173">
        <v>55</v>
      </c>
      <c r="B76" s="128" t="s">
        <v>187</v>
      </c>
      <c r="C76" s="135">
        <v>260210.77999999997</v>
      </c>
      <c r="D76" s="135"/>
      <c r="E76" s="135"/>
      <c r="F76" s="135"/>
      <c r="G76" s="135"/>
      <c r="H76" s="135"/>
      <c r="I76" s="135"/>
      <c r="J76" s="135"/>
      <c r="K76" s="135"/>
      <c r="L76" s="135"/>
      <c r="M76" s="135"/>
      <c r="N76" s="135"/>
      <c r="O76" s="135"/>
      <c r="P76" s="135"/>
      <c r="Q76" s="135"/>
      <c r="R76" s="135"/>
      <c r="S76" s="135"/>
    </row>
    <row r="77" spans="1:19" ht="13.5" x14ac:dyDescent="0.25">
      <c r="A77" s="173">
        <v>56</v>
      </c>
      <c r="B77" s="128" t="s">
        <v>188</v>
      </c>
      <c r="C77" s="135">
        <v>382911.38</v>
      </c>
      <c r="D77" s="135"/>
      <c r="E77" s="135"/>
      <c r="F77" s="135"/>
      <c r="G77" s="135"/>
      <c r="H77" s="135"/>
      <c r="I77" s="135"/>
      <c r="J77" s="135"/>
      <c r="K77" s="135"/>
      <c r="L77" s="135"/>
      <c r="M77" s="135"/>
      <c r="N77" s="135"/>
      <c r="O77" s="135"/>
      <c r="P77" s="135"/>
      <c r="Q77" s="135"/>
      <c r="R77" s="135"/>
      <c r="S77" s="135"/>
    </row>
    <row r="78" spans="1:19" ht="13.5" x14ac:dyDescent="0.25">
      <c r="A78" s="173">
        <v>57</v>
      </c>
      <c r="B78" s="128" t="s">
        <v>189</v>
      </c>
      <c r="C78" s="135">
        <v>297899.26</v>
      </c>
      <c r="D78" s="135"/>
      <c r="E78" s="135"/>
      <c r="F78" s="135"/>
      <c r="G78" s="135"/>
      <c r="H78" s="135"/>
      <c r="I78" s="135"/>
      <c r="J78" s="135"/>
      <c r="K78" s="135"/>
      <c r="L78" s="135"/>
      <c r="M78" s="135"/>
      <c r="N78" s="135"/>
      <c r="O78" s="135"/>
      <c r="P78" s="135"/>
      <c r="Q78" s="135"/>
      <c r="R78" s="135"/>
      <c r="S78" s="135"/>
    </row>
    <row r="79" spans="1:19" ht="13.5" x14ac:dyDescent="0.25">
      <c r="A79" s="173">
        <v>60</v>
      </c>
      <c r="B79" s="128" t="s">
        <v>190</v>
      </c>
      <c r="C79" s="135">
        <v>160021.06</v>
      </c>
      <c r="D79" s="135"/>
      <c r="E79" s="135"/>
      <c r="F79" s="135"/>
      <c r="G79" s="135"/>
      <c r="H79" s="135"/>
      <c r="I79" s="135"/>
      <c r="J79" s="135"/>
      <c r="K79" s="135"/>
      <c r="L79" s="135"/>
      <c r="M79" s="135"/>
      <c r="N79" s="135"/>
      <c r="O79" s="135"/>
      <c r="P79" s="135"/>
      <c r="Q79" s="135"/>
      <c r="R79" s="135"/>
      <c r="S79" s="135"/>
    </row>
    <row r="80" spans="1:19" ht="13.5" x14ac:dyDescent="0.25">
      <c r="A80" s="173">
        <v>61</v>
      </c>
      <c r="B80" s="128" t="s">
        <v>191</v>
      </c>
      <c r="C80" s="135">
        <v>53825.979999999996</v>
      </c>
      <c r="D80" s="135"/>
      <c r="E80" s="135"/>
      <c r="F80" s="135"/>
      <c r="G80" s="135"/>
      <c r="H80" s="135"/>
      <c r="I80" s="135"/>
      <c r="J80" s="135"/>
      <c r="K80" s="135"/>
      <c r="L80" s="135"/>
      <c r="M80" s="135"/>
      <c r="N80" s="135"/>
      <c r="O80" s="135"/>
      <c r="P80" s="135"/>
      <c r="Q80" s="135"/>
      <c r="R80" s="135"/>
      <c r="S80" s="135"/>
    </row>
    <row r="81" spans="1:19" ht="13.5" x14ac:dyDescent="0.25">
      <c r="A81" s="173">
        <v>62</v>
      </c>
      <c r="B81" s="128" t="s">
        <v>192</v>
      </c>
      <c r="C81" s="135">
        <v>9926.35</v>
      </c>
      <c r="D81" s="135"/>
      <c r="E81" s="135"/>
      <c r="F81" s="135"/>
      <c r="G81" s="135"/>
      <c r="H81" s="135"/>
      <c r="I81" s="135"/>
      <c r="J81" s="135"/>
      <c r="K81" s="135"/>
      <c r="L81" s="135"/>
      <c r="M81" s="135"/>
      <c r="N81" s="135"/>
      <c r="O81" s="135"/>
      <c r="P81" s="135"/>
      <c r="Q81" s="135"/>
      <c r="R81" s="135"/>
      <c r="S81" s="135"/>
    </row>
    <row r="82" spans="1:19" ht="13.5" x14ac:dyDescent="0.25">
      <c r="A82" s="173">
        <v>63</v>
      </c>
      <c r="B82" s="128" t="s">
        <v>193</v>
      </c>
      <c r="C82" s="135">
        <v>11419.71</v>
      </c>
      <c r="D82" s="135"/>
      <c r="E82" s="135"/>
      <c r="F82" s="135"/>
      <c r="G82" s="135"/>
      <c r="H82" s="135"/>
      <c r="I82" s="135"/>
      <c r="J82" s="135"/>
      <c r="K82" s="135"/>
      <c r="L82" s="135"/>
      <c r="M82" s="135"/>
      <c r="N82" s="135"/>
      <c r="O82" s="135"/>
      <c r="P82" s="135"/>
      <c r="Q82" s="135"/>
      <c r="R82" s="135"/>
      <c r="S82" s="135"/>
    </row>
    <row r="83" spans="1:19" ht="13.5" x14ac:dyDescent="0.25">
      <c r="A83" s="173">
        <v>64</v>
      </c>
      <c r="B83" s="128" t="s">
        <v>194</v>
      </c>
      <c r="C83" s="135">
        <v>317993.81999999995</v>
      </c>
      <c r="D83" s="135"/>
      <c r="E83" s="135"/>
      <c r="F83" s="135"/>
      <c r="G83" s="135"/>
      <c r="H83" s="135"/>
      <c r="I83" s="135"/>
      <c r="J83" s="135"/>
      <c r="K83" s="135"/>
      <c r="L83" s="135"/>
      <c r="M83" s="135"/>
      <c r="N83" s="135"/>
      <c r="O83" s="135"/>
      <c r="P83" s="135"/>
      <c r="Q83" s="135"/>
      <c r="R83" s="135"/>
      <c r="S83" s="135"/>
    </row>
    <row r="84" spans="1:19" ht="13.5" x14ac:dyDescent="0.25">
      <c r="A84" s="173">
        <v>65</v>
      </c>
      <c r="B84" s="128" t="s">
        <v>195</v>
      </c>
      <c r="C84" s="135">
        <v>45921.020000000004</v>
      </c>
      <c r="D84" s="135"/>
      <c r="E84" s="135"/>
      <c r="F84" s="135"/>
      <c r="G84" s="135"/>
      <c r="H84" s="135"/>
      <c r="I84" s="135"/>
      <c r="J84" s="135"/>
      <c r="K84" s="135"/>
      <c r="L84" s="135"/>
      <c r="M84" s="135"/>
      <c r="N84" s="135"/>
      <c r="O84" s="135"/>
      <c r="P84" s="135"/>
      <c r="Q84" s="135"/>
      <c r="R84" s="135"/>
      <c r="S84" s="135"/>
    </row>
    <row r="85" spans="1:19" ht="13.5" x14ac:dyDescent="0.25">
      <c r="A85" s="173">
        <v>66</v>
      </c>
      <c r="B85" s="128" t="s">
        <v>196</v>
      </c>
      <c r="C85" s="135">
        <v>75591.209999999992</v>
      </c>
      <c r="D85" s="135"/>
      <c r="E85" s="135"/>
      <c r="F85" s="135"/>
      <c r="G85" s="135"/>
      <c r="H85" s="135"/>
      <c r="I85" s="135"/>
      <c r="J85" s="135"/>
      <c r="K85" s="135"/>
      <c r="L85" s="135"/>
      <c r="M85" s="135"/>
      <c r="N85" s="135"/>
      <c r="O85" s="135"/>
      <c r="P85" s="135"/>
      <c r="Q85" s="135"/>
      <c r="R85" s="135"/>
      <c r="S85" s="135"/>
    </row>
    <row r="86" spans="1:19" ht="13.5" x14ac:dyDescent="0.25">
      <c r="A86" s="173">
        <v>67</v>
      </c>
      <c r="B86" s="128" t="s">
        <v>197</v>
      </c>
      <c r="C86" s="135">
        <v>50665.7</v>
      </c>
      <c r="D86" s="135"/>
      <c r="E86" s="135"/>
      <c r="F86" s="135"/>
      <c r="G86" s="135"/>
      <c r="H86" s="135"/>
      <c r="I86" s="135"/>
      <c r="J86" s="135"/>
      <c r="K86" s="135"/>
      <c r="L86" s="135"/>
      <c r="M86" s="135"/>
      <c r="N86" s="135"/>
      <c r="O86" s="135"/>
      <c r="P86" s="135"/>
      <c r="Q86" s="135"/>
      <c r="R86" s="135"/>
      <c r="S86" s="135"/>
    </row>
    <row r="153" spans="3:15" ht="15" x14ac:dyDescent="0.25">
      <c r="C153"/>
      <c r="D153"/>
      <c r="E153"/>
      <c r="F153"/>
      <c r="G153"/>
      <c r="H153"/>
      <c r="I153"/>
      <c r="J153"/>
      <c r="K153"/>
      <c r="L153"/>
      <c r="M153"/>
      <c r="N153"/>
      <c r="O153"/>
    </row>
    <row r="154" spans="3:15" ht="15" x14ac:dyDescent="0.25">
      <c r="C154"/>
      <c r="D154"/>
      <c r="E154"/>
      <c r="F154"/>
      <c r="G154"/>
      <c r="H154"/>
      <c r="I154"/>
      <c r="J154"/>
      <c r="K154"/>
      <c r="L154"/>
      <c r="M154"/>
      <c r="N154"/>
      <c r="O154"/>
    </row>
    <row r="155" spans="3:15" ht="15" x14ac:dyDescent="0.25">
      <c r="C155"/>
      <c r="D155"/>
      <c r="E155"/>
      <c r="F155"/>
      <c r="G155"/>
      <c r="H155"/>
      <c r="I155"/>
      <c r="J155"/>
      <c r="K155"/>
      <c r="L155"/>
      <c r="M155"/>
      <c r="N155"/>
      <c r="O155"/>
    </row>
    <row r="156" spans="3:15" ht="15" x14ac:dyDescent="0.25">
      <c r="C156"/>
      <c r="D156"/>
      <c r="E156"/>
      <c r="F156"/>
      <c r="G156"/>
      <c r="H156"/>
      <c r="I156"/>
      <c r="J156"/>
      <c r="K156"/>
      <c r="L156"/>
      <c r="M156"/>
      <c r="N156"/>
      <c r="O156"/>
    </row>
    <row r="157" spans="3:15" ht="15" x14ac:dyDescent="0.25">
      <c r="C157" t="s">
        <v>198</v>
      </c>
      <c r="D157" t="s">
        <v>199</v>
      </c>
      <c r="E157" t="s">
        <v>200</v>
      </c>
      <c r="F157" t="s">
        <v>201</v>
      </c>
      <c r="G157" s="136">
        <v>44433.19</v>
      </c>
      <c r="H157" s="136">
        <v>40018.550000000003</v>
      </c>
      <c r="I157" s="136">
        <v>41683.54</v>
      </c>
      <c r="J157" s="136">
        <v>0</v>
      </c>
      <c r="K157"/>
      <c r="L157"/>
      <c r="M157"/>
      <c r="N157"/>
      <c r="O157">
        <v>6</v>
      </c>
    </row>
    <row r="158" spans="3:15" ht="15" x14ac:dyDescent="0.25">
      <c r="C158" t="s">
        <v>198</v>
      </c>
      <c r="D158" t="s">
        <v>199</v>
      </c>
      <c r="E158" t="s">
        <v>202</v>
      </c>
      <c r="F158" t="s">
        <v>16</v>
      </c>
      <c r="G158" s="136">
        <v>0</v>
      </c>
      <c r="H158" s="136">
        <v>0</v>
      </c>
      <c r="I158" s="136">
        <v>0</v>
      </c>
      <c r="J158" s="136">
        <v>0</v>
      </c>
      <c r="K158"/>
      <c r="L158"/>
      <c r="M158"/>
      <c r="N158"/>
      <c r="O158">
        <v>6</v>
      </c>
    </row>
    <row r="159" spans="3:15" ht="15" x14ac:dyDescent="0.25">
      <c r="C159" t="s">
        <v>198</v>
      </c>
      <c r="D159" t="s">
        <v>199</v>
      </c>
      <c r="E159" t="s">
        <v>202</v>
      </c>
      <c r="F159" t="s">
        <v>17</v>
      </c>
      <c r="G159" s="136">
        <v>0</v>
      </c>
      <c r="H159" s="136">
        <v>0</v>
      </c>
      <c r="I159" s="136">
        <v>0</v>
      </c>
      <c r="J159" s="136">
        <v>0</v>
      </c>
      <c r="K159"/>
      <c r="L159"/>
      <c r="M159"/>
      <c r="N159"/>
      <c r="O159">
        <v>6</v>
      </c>
    </row>
    <row r="160" spans="3:15" ht="15" x14ac:dyDescent="0.25">
      <c r="C160" t="s">
        <v>198</v>
      </c>
      <c r="D160" t="s">
        <v>199</v>
      </c>
      <c r="E160" t="s">
        <v>202</v>
      </c>
      <c r="F160" t="s">
        <v>18</v>
      </c>
      <c r="G160" s="136">
        <v>181.3</v>
      </c>
      <c r="H160" s="136">
        <v>45.12</v>
      </c>
      <c r="I160" s="136">
        <v>44.61</v>
      </c>
      <c r="J160" s="136">
        <v>0</v>
      </c>
      <c r="K160"/>
      <c r="L160"/>
      <c r="M160"/>
      <c r="N160"/>
      <c r="O160">
        <v>6</v>
      </c>
    </row>
    <row r="161" spans="3:15" ht="15" x14ac:dyDescent="0.25">
      <c r="C161" t="s">
        <v>198</v>
      </c>
      <c r="D161" t="s">
        <v>199</v>
      </c>
      <c r="E161" t="s">
        <v>202</v>
      </c>
      <c r="F161" t="s">
        <v>203</v>
      </c>
      <c r="G161" s="136">
        <v>95.98</v>
      </c>
      <c r="H161" s="136">
        <v>50.15</v>
      </c>
      <c r="I161" s="136">
        <v>64.48</v>
      </c>
      <c r="J161" s="136">
        <v>0</v>
      </c>
      <c r="K161" t="s">
        <v>204</v>
      </c>
      <c r="L161" t="s">
        <v>204</v>
      </c>
      <c r="M161" t="s">
        <v>204</v>
      </c>
      <c r="N161"/>
      <c r="O161">
        <v>6</v>
      </c>
    </row>
    <row r="162" spans="3:15" ht="15" x14ac:dyDescent="0.25">
      <c r="C162" t="s">
        <v>198</v>
      </c>
      <c r="D162" t="s">
        <v>199</v>
      </c>
      <c r="E162" t="s">
        <v>205</v>
      </c>
      <c r="F162" t="s">
        <v>206</v>
      </c>
      <c r="G162" s="136">
        <v>15870</v>
      </c>
      <c r="H162" s="136">
        <v>19305</v>
      </c>
      <c r="I162" s="136">
        <v>26355</v>
      </c>
      <c r="J162" s="136">
        <v>0</v>
      </c>
      <c r="K162"/>
      <c r="L162"/>
      <c r="M162"/>
      <c r="N162"/>
      <c r="O162">
        <v>6</v>
      </c>
    </row>
    <row r="163" spans="3:15" ht="15" x14ac:dyDescent="0.25">
      <c r="C163" t="s">
        <v>198</v>
      </c>
      <c r="D163" t="s">
        <v>199</v>
      </c>
      <c r="E163" t="s">
        <v>205</v>
      </c>
      <c r="F163" t="s">
        <v>207</v>
      </c>
      <c r="G163" s="136">
        <v>1110</v>
      </c>
      <c r="H163" s="136">
        <v>2970</v>
      </c>
      <c r="I163" s="136">
        <v>7320</v>
      </c>
      <c r="J163" s="136">
        <v>0</v>
      </c>
      <c r="K163"/>
      <c r="L163"/>
      <c r="M163"/>
      <c r="N163"/>
      <c r="O163">
        <v>6</v>
      </c>
    </row>
    <row r="164" spans="3:15" ht="15" x14ac:dyDescent="0.25">
      <c r="C164" t="s">
        <v>198</v>
      </c>
      <c r="D164" t="s">
        <v>199</v>
      </c>
      <c r="E164" t="s">
        <v>205</v>
      </c>
      <c r="F164" t="s">
        <v>208</v>
      </c>
      <c r="G164" s="136">
        <v>0</v>
      </c>
      <c r="H164" s="136">
        <v>0</v>
      </c>
      <c r="I164" s="136">
        <v>0</v>
      </c>
      <c r="J164" s="136">
        <v>0</v>
      </c>
      <c r="K164"/>
      <c r="L164"/>
      <c r="M164"/>
      <c r="N164"/>
      <c r="O164">
        <v>6</v>
      </c>
    </row>
    <row r="165" spans="3:15" ht="15" x14ac:dyDescent="0.25">
      <c r="C165" t="s">
        <v>198</v>
      </c>
      <c r="D165" t="s">
        <v>199</v>
      </c>
      <c r="E165" t="s">
        <v>205</v>
      </c>
      <c r="F165" t="s">
        <v>209</v>
      </c>
      <c r="G165" s="136">
        <v>0</v>
      </c>
      <c r="H165" s="136">
        <v>0</v>
      </c>
      <c r="I165" s="136">
        <v>0</v>
      </c>
      <c r="J165" s="136">
        <v>0</v>
      </c>
      <c r="K165"/>
      <c r="L165"/>
      <c r="M165"/>
      <c r="N165"/>
      <c r="O165">
        <v>6</v>
      </c>
    </row>
    <row r="166" spans="3:15" ht="15" x14ac:dyDescent="0.25">
      <c r="C166" t="s">
        <v>198</v>
      </c>
      <c r="D166" t="s">
        <v>199</v>
      </c>
      <c r="E166" t="s">
        <v>205</v>
      </c>
      <c r="F166" t="s">
        <v>210</v>
      </c>
      <c r="G166" s="136">
        <v>0</v>
      </c>
      <c r="H166" s="136">
        <v>0</v>
      </c>
      <c r="I166" s="136">
        <v>0</v>
      </c>
      <c r="J166" s="136">
        <v>0</v>
      </c>
      <c r="K166"/>
      <c r="L166"/>
      <c r="M166"/>
      <c r="N166"/>
      <c r="O166">
        <v>6</v>
      </c>
    </row>
    <row r="167" spans="3:15" ht="15" x14ac:dyDescent="0.25">
      <c r="C167" t="s">
        <v>198</v>
      </c>
      <c r="D167" t="s">
        <v>199</v>
      </c>
      <c r="E167" t="s">
        <v>205</v>
      </c>
      <c r="F167" t="s">
        <v>211</v>
      </c>
      <c r="G167" s="136">
        <v>0</v>
      </c>
      <c r="H167" s="136">
        <v>0</v>
      </c>
      <c r="I167" s="136">
        <v>0</v>
      </c>
      <c r="J167" s="136">
        <v>0</v>
      </c>
      <c r="K167"/>
      <c r="L167"/>
      <c r="M167"/>
      <c r="N167"/>
      <c r="O167">
        <v>6</v>
      </c>
    </row>
    <row r="168" spans="3:15" ht="15" x14ac:dyDescent="0.25">
      <c r="C168" t="s">
        <v>198</v>
      </c>
      <c r="D168" t="s">
        <v>199</v>
      </c>
      <c r="E168" t="s">
        <v>205</v>
      </c>
      <c r="F168" t="s">
        <v>212</v>
      </c>
      <c r="G168" s="136">
        <v>0</v>
      </c>
      <c r="H168" s="136">
        <v>0</v>
      </c>
      <c r="I168" s="136">
        <v>0</v>
      </c>
      <c r="J168" s="136">
        <v>0</v>
      </c>
      <c r="K168"/>
      <c r="L168"/>
      <c r="M168"/>
      <c r="N168"/>
      <c r="O168">
        <v>6</v>
      </c>
    </row>
    <row r="169" spans="3:15" ht="15" x14ac:dyDescent="0.25">
      <c r="C169" t="s">
        <v>198</v>
      </c>
      <c r="D169" t="s">
        <v>199</v>
      </c>
      <c r="E169" t="s">
        <v>205</v>
      </c>
      <c r="F169" t="s">
        <v>213</v>
      </c>
      <c r="G169" s="136">
        <v>54.67</v>
      </c>
      <c r="H169" s="136">
        <v>277.07</v>
      </c>
      <c r="I169" s="136">
        <v>452.5</v>
      </c>
      <c r="J169" s="136">
        <v>0</v>
      </c>
      <c r="K169"/>
      <c r="L169"/>
      <c r="M169"/>
      <c r="N169"/>
      <c r="O169">
        <v>6</v>
      </c>
    </row>
    <row r="170" spans="3:15" ht="15" x14ac:dyDescent="0.25">
      <c r="C170" t="s">
        <v>198</v>
      </c>
      <c r="D170" t="s">
        <v>199</v>
      </c>
      <c r="E170" t="s">
        <v>205</v>
      </c>
      <c r="F170" t="s">
        <v>214</v>
      </c>
      <c r="G170" s="136">
        <v>0</v>
      </c>
      <c r="H170" s="136">
        <v>0</v>
      </c>
      <c r="I170" s="136">
        <v>0</v>
      </c>
      <c r="J170" s="136">
        <v>0</v>
      </c>
      <c r="K170"/>
      <c r="L170"/>
      <c r="M170"/>
      <c r="N170"/>
      <c r="O170">
        <v>6</v>
      </c>
    </row>
    <row r="171" spans="3:15" ht="15" x14ac:dyDescent="0.25">
      <c r="C171" t="s">
        <v>198</v>
      </c>
      <c r="D171" t="s">
        <v>199</v>
      </c>
      <c r="E171" t="s">
        <v>205</v>
      </c>
      <c r="F171" t="s">
        <v>215</v>
      </c>
      <c r="G171" s="136">
        <v>0</v>
      </c>
      <c r="H171" s="136">
        <v>0</v>
      </c>
      <c r="I171" s="136">
        <v>0</v>
      </c>
      <c r="J171" s="136">
        <v>0</v>
      </c>
      <c r="K171"/>
      <c r="L171"/>
      <c r="M171"/>
      <c r="N171"/>
      <c r="O171">
        <v>6</v>
      </c>
    </row>
    <row r="172" spans="3:15" ht="15" x14ac:dyDescent="0.25">
      <c r="C172" t="s">
        <v>198</v>
      </c>
      <c r="D172" t="s">
        <v>199</v>
      </c>
      <c r="E172" t="s">
        <v>205</v>
      </c>
      <c r="F172" t="s">
        <v>24</v>
      </c>
      <c r="G172" s="136">
        <v>0</v>
      </c>
      <c r="H172" s="136">
        <v>0</v>
      </c>
      <c r="I172" s="136">
        <v>0</v>
      </c>
      <c r="J172" s="136">
        <v>0</v>
      </c>
      <c r="K172"/>
      <c r="L172"/>
      <c r="M172"/>
      <c r="N172"/>
      <c r="O172">
        <v>6</v>
      </c>
    </row>
    <row r="173" spans="3:15" ht="15" x14ac:dyDescent="0.25">
      <c r="C173" t="s">
        <v>198</v>
      </c>
      <c r="D173" t="s">
        <v>199</v>
      </c>
      <c r="E173" t="s">
        <v>216</v>
      </c>
      <c r="F173" t="s">
        <v>201</v>
      </c>
      <c r="G173" s="136">
        <v>61745.14</v>
      </c>
      <c r="H173" s="136">
        <v>62665.89</v>
      </c>
      <c r="I173" s="136">
        <v>75920.13</v>
      </c>
      <c r="J173" s="136">
        <v>0</v>
      </c>
      <c r="K173"/>
      <c r="L173"/>
      <c r="M173"/>
      <c r="N173"/>
      <c r="O173">
        <v>6</v>
      </c>
    </row>
    <row r="174" spans="3:15" ht="15" x14ac:dyDescent="0.25">
      <c r="C174" t="s">
        <v>198</v>
      </c>
      <c r="D174" t="s">
        <v>217</v>
      </c>
      <c r="E174" t="s">
        <v>218</v>
      </c>
      <c r="F174" t="s">
        <v>201</v>
      </c>
      <c r="G174" s="136">
        <v>74185</v>
      </c>
      <c r="H174" s="136">
        <v>58349.02</v>
      </c>
      <c r="I174" s="136">
        <v>52810.14</v>
      </c>
      <c r="J174" s="136">
        <v>0</v>
      </c>
      <c r="K174"/>
      <c r="L174"/>
      <c r="M174"/>
      <c r="N174"/>
      <c r="O174">
        <v>6</v>
      </c>
    </row>
    <row r="175" spans="3:15" ht="15" x14ac:dyDescent="0.25">
      <c r="C175" t="s">
        <v>198</v>
      </c>
      <c r="D175" t="s">
        <v>199</v>
      </c>
      <c r="E175" t="s">
        <v>200</v>
      </c>
      <c r="F175" t="s">
        <v>201</v>
      </c>
      <c r="G175" s="136">
        <v>7528.37</v>
      </c>
      <c r="H175" s="136">
        <v>7877.01</v>
      </c>
      <c r="I175" s="136">
        <v>9427.0499999999993</v>
      </c>
      <c r="J175" s="136">
        <v>0</v>
      </c>
      <c r="K175"/>
      <c r="L175"/>
      <c r="M175"/>
      <c r="N175"/>
      <c r="O175">
        <v>6</v>
      </c>
    </row>
    <row r="176" spans="3:15" ht="15" x14ac:dyDescent="0.25">
      <c r="C176" t="s">
        <v>198</v>
      </c>
      <c r="D176" t="s">
        <v>199</v>
      </c>
      <c r="E176" t="s">
        <v>202</v>
      </c>
      <c r="F176" t="s">
        <v>16</v>
      </c>
      <c r="G176" s="136">
        <v>36.61</v>
      </c>
      <c r="H176" s="136">
        <v>32.5</v>
      </c>
      <c r="I176" s="136">
        <v>32.5</v>
      </c>
      <c r="J176" s="136">
        <v>0</v>
      </c>
      <c r="K176"/>
      <c r="L176"/>
      <c r="M176"/>
      <c r="N176"/>
      <c r="O176">
        <v>6</v>
      </c>
    </row>
    <row r="177" spans="3:15" ht="15" x14ac:dyDescent="0.25">
      <c r="C177" t="s">
        <v>198</v>
      </c>
      <c r="D177" t="s">
        <v>199</v>
      </c>
      <c r="E177" t="s">
        <v>202</v>
      </c>
      <c r="F177" t="s">
        <v>17</v>
      </c>
      <c r="G177" s="136">
        <v>0</v>
      </c>
      <c r="H177" s="136">
        <v>0</v>
      </c>
      <c r="I177" s="136">
        <v>0</v>
      </c>
      <c r="J177" s="136">
        <v>0</v>
      </c>
      <c r="K177"/>
      <c r="L177"/>
      <c r="M177"/>
      <c r="N177"/>
      <c r="O177">
        <v>6</v>
      </c>
    </row>
    <row r="178" spans="3:15" ht="15" x14ac:dyDescent="0.25">
      <c r="C178" t="s">
        <v>198</v>
      </c>
      <c r="D178" t="s">
        <v>199</v>
      </c>
      <c r="E178" t="s">
        <v>202</v>
      </c>
      <c r="F178" t="s">
        <v>18</v>
      </c>
      <c r="G178" s="136">
        <v>46.5</v>
      </c>
      <c r="H178" s="136">
        <v>37.92</v>
      </c>
      <c r="I178" s="136">
        <v>109.68</v>
      </c>
      <c r="J178" s="136">
        <v>0</v>
      </c>
      <c r="K178"/>
      <c r="L178"/>
      <c r="M178"/>
      <c r="N178"/>
      <c r="O178">
        <v>6</v>
      </c>
    </row>
    <row r="179" spans="3:15" ht="15" x14ac:dyDescent="0.25">
      <c r="C179" t="s">
        <v>198</v>
      </c>
      <c r="D179" t="s">
        <v>199</v>
      </c>
      <c r="E179" t="s">
        <v>202</v>
      </c>
      <c r="F179" t="s">
        <v>203</v>
      </c>
      <c r="G179" s="136">
        <v>0</v>
      </c>
      <c r="H179" s="136">
        <v>0</v>
      </c>
      <c r="I179" s="136">
        <v>0</v>
      </c>
      <c r="J179" s="136">
        <v>0</v>
      </c>
      <c r="K179"/>
      <c r="L179"/>
      <c r="M179"/>
      <c r="N179"/>
      <c r="O179">
        <v>6</v>
      </c>
    </row>
    <row r="180" spans="3:15" ht="15" x14ac:dyDescent="0.25">
      <c r="C180" t="s">
        <v>198</v>
      </c>
      <c r="D180" t="s">
        <v>199</v>
      </c>
      <c r="E180" t="s">
        <v>205</v>
      </c>
      <c r="F180" t="s">
        <v>206</v>
      </c>
      <c r="G180" s="136">
        <v>135</v>
      </c>
      <c r="H180" s="136">
        <v>45</v>
      </c>
      <c r="I180" s="136">
        <v>0</v>
      </c>
      <c r="J180" s="136">
        <v>0</v>
      </c>
      <c r="K180"/>
      <c r="L180"/>
      <c r="M180"/>
      <c r="N180"/>
      <c r="O180">
        <v>6</v>
      </c>
    </row>
    <row r="181" spans="3:15" ht="15" x14ac:dyDescent="0.25">
      <c r="C181" t="s">
        <v>198</v>
      </c>
      <c r="D181" t="s">
        <v>199</v>
      </c>
      <c r="E181" t="s">
        <v>205</v>
      </c>
      <c r="F181" t="s">
        <v>207</v>
      </c>
      <c r="G181" s="136">
        <v>0</v>
      </c>
      <c r="H181" s="136">
        <v>0</v>
      </c>
      <c r="I181" s="136">
        <v>0</v>
      </c>
      <c r="J181" s="136">
        <v>0</v>
      </c>
      <c r="K181"/>
      <c r="L181"/>
      <c r="M181"/>
      <c r="N181"/>
      <c r="O181">
        <v>6</v>
      </c>
    </row>
    <row r="182" spans="3:15" ht="15" x14ac:dyDescent="0.25">
      <c r="C182" t="s">
        <v>198</v>
      </c>
      <c r="D182" t="s">
        <v>199</v>
      </c>
      <c r="E182" t="s">
        <v>205</v>
      </c>
      <c r="F182" t="s">
        <v>208</v>
      </c>
      <c r="G182" s="136">
        <v>0</v>
      </c>
      <c r="H182" s="136">
        <v>0</v>
      </c>
      <c r="I182" s="136">
        <v>0</v>
      </c>
      <c r="J182" s="136">
        <v>0</v>
      </c>
      <c r="K182"/>
      <c r="L182"/>
      <c r="M182"/>
      <c r="N182"/>
      <c r="O182">
        <v>6</v>
      </c>
    </row>
    <row r="183" spans="3:15" ht="15" x14ac:dyDescent="0.25">
      <c r="C183" t="s">
        <v>198</v>
      </c>
      <c r="D183" t="s">
        <v>199</v>
      </c>
      <c r="E183" t="s">
        <v>205</v>
      </c>
      <c r="F183" t="s">
        <v>209</v>
      </c>
      <c r="G183" s="136">
        <v>0</v>
      </c>
      <c r="H183" s="136">
        <v>0</v>
      </c>
      <c r="I183" s="136">
        <v>0</v>
      </c>
      <c r="J183" s="136">
        <v>0</v>
      </c>
      <c r="K183"/>
      <c r="L183"/>
      <c r="M183"/>
      <c r="N183"/>
      <c r="O183">
        <v>6</v>
      </c>
    </row>
    <row r="184" spans="3:15" ht="15" x14ac:dyDescent="0.25">
      <c r="C184" t="s">
        <v>198</v>
      </c>
      <c r="D184" t="s">
        <v>199</v>
      </c>
      <c r="E184" t="s">
        <v>205</v>
      </c>
      <c r="F184" t="s">
        <v>210</v>
      </c>
      <c r="G184" s="136">
        <v>0</v>
      </c>
      <c r="H184" s="136">
        <v>0</v>
      </c>
      <c r="I184" s="136">
        <v>0</v>
      </c>
      <c r="J184" s="136">
        <v>0</v>
      </c>
      <c r="K184"/>
      <c r="L184"/>
      <c r="M184"/>
      <c r="N184"/>
      <c r="O184">
        <v>6</v>
      </c>
    </row>
    <row r="185" spans="3:15" ht="15" x14ac:dyDescent="0.25">
      <c r="C185" t="s">
        <v>198</v>
      </c>
      <c r="D185" t="s">
        <v>199</v>
      </c>
      <c r="E185" t="s">
        <v>205</v>
      </c>
      <c r="F185" t="s">
        <v>211</v>
      </c>
      <c r="G185" s="136">
        <v>0</v>
      </c>
      <c r="H185" s="136">
        <v>0</v>
      </c>
      <c r="I185" s="136">
        <v>0</v>
      </c>
      <c r="J185" s="136">
        <v>0</v>
      </c>
      <c r="K185"/>
      <c r="L185"/>
      <c r="M185"/>
      <c r="N185"/>
      <c r="O185">
        <v>6</v>
      </c>
    </row>
    <row r="186" spans="3:15" ht="15" x14ac:dyDescent="0.25">
      <c r="C186" t="s">
        <v>198</v>
      </c>
      <c r="D186" t="s">
        <v>199</v>
      </c>
      <c r="E186" t="s">
        <v>205</v>
      </c>
      <c r="F186" t="s">
        <v>212</v>
      </c>
      <c r="G186" s="136">
        <v>0</v>
      </c>
      <c r="H186" s="136">
        <v>0</v>
      </c>
      <c r="I186" s="136">
        <v>0</v>
      </c>
      <c r="J186" s="136">
        <v>0</v>
      </c>
      <c r="K186"/>
      <c r="L186"/>
      <c r="M186"/>
      <c r="N186"/>
      <c r="O186">
        <v>6</v>
      </c>
    </row>
    <row r="187" spans="3:15" ht="15" x14ac:dyDescent="0.25">
      <c r="C187" t="s">
        <v>198</v>
      </c>
      <c r="D187" t="s">
        <v>199</v>
      </c>
      <c r="E187" t="s">
        <v>205</v>
      </c>
      <c r="F187" t="s">
        <v>213</v>
      </c>
      <c r="G187" s="136">
        <v>0</v>
      </c>
      <c r="H187" s="136">
        <v>0</v>
      </c>
      <c r="I187" s="136">
        <v>0</v>
      </c>
      <c r="J187" s="136">
        <v>0</v>
      </c>
      <c r="K187"/>
      <c r="L187"/>
      <c r="M187"/>
      <c r="N187"/>
      <c r="O187">
        <v>6</v>
      </c>
    </row>
    <row r="188" spans="3:15" ht="15" x14ac:dyDescent="0.25">
      <c r="C188" t="s">
        <v>198</v>
      </c>
      <c r="D188" t="s">
        <v>199</v>
      </c>
      <c r="E188" t="s">
        <v>205</v>
      </c>
      <c r="F188" t="s">
        <v>214</v>
      </c>
      <c r="G188" s="136">
        <v>0</v>
      </c>
      <c r="H188" s="136">
        <v>0</v>
      </c>
      <c r="I188" s="136">
        <v>0</v>
      </c>
      <c r="J188" s="136">
        <v>0</v>
      </c>
      <c r="K188"/>
      <c r="L188"/>
      <c r="M188"/>
      <c r="N188"/>
      <c r="O188">
        <v>6</v>
      </c>
    </row>
    <row r="189" spans="3:15" ht="15" x14ac:dyDescent="0.25">
      <c r="C189" t="s">
        <v>198</v>
      </c>
      <c r="D189" t="s">
        <v>199</v>
      </c>
      <c r="E189" t="s">
        <v>205</v>
      </c>
      <c r="F189" t="s">
        <v>215</v>
      </c>
      <c r="G189" s="136">
        <v>0</v>
      </c>
      <c r="H189" s="136">
        <v>0</v>
      </c>
      <c r="I189" s="136">
        <v>0</v>
      </c>
      <c r="J189" s="136">
        <v>0</v>
      </c>
      <c r="K189"/>
      <c r="L189"/>
      <c r="M189"/>
      <c r="N189"/>
      <c r="O189">
        <v>6</v>
      </c>
    </row>
    <row r="190" spans="3:15" ht="15" x14ac:dyDescent="0.25">
      <c r="C190" t="s">
        <v>198</v>
      </c>
      <c r="D190" t="s">
        <v>199</v>
      </c>
      <c r="E190" t="s">
        <v>205</v>
      </c>
      <c r="F190" t="s">
        <v>24</v>
      </c>
      <c r="G190" s="136">
        <v>0</v>
      </c>
      <c r="H190" s="136">
        <v>0</v>
      </c>
      <c r="I190" s="136">
        <v>0</v>
      </c>
      <c r="J190" s="136">
        <v>0</v>
      </c>
      <c r="K190"/>
      <c r="L190"/>
      <c r="M190"/>
      <c r="N190"/>
      <c r="O190">
        <v>6</v>
      </c>
    </row>
    <row r="191" spans="3:15" ht="15" x14ac:dyDescent="0.25">
      <c r="C191" t="s">
        <v>198</v>
      </c>
      <c r="D191" t="s">
        <v>199</v>
      </c>
      <c r="E191" t="s">
        <v>216</v>
      </c>
      <c r="F191" t="s">
        <v>201</v>
      </c>
      <c r="G191" s="136">
        <v>7746.48</v>
      </c>
      <c r="H191" s="136">
        <v>7992.43</v>
      </c>
      <c r="I191" s="136">
        <v>9569.23</v>
      </c>
      <c r="J191" s="136">
        <v>0</v>
      </c>
      <c r="K191"/>
      <c r="L191"/>
      <c r="M191"/>
      <c r="N191"/>
      <c r="O191">
        <v>6</v>
      </c>
    </row>
    <row r="192" spans="3:15" ht="15" x14ac:dyDescent="0.25">
      <c r="C192" t="s">
        <v>198</v>
      </c>
      <c r="D192" t="s">
        <v>217</v>
      </c>
      <c r="E192" t="s">
        <v>218</v>
      </c>
      <c r="F192" t="s">
        <v>201</v>
      </c>
      <c r="G192" s="136">
        <v>7857.81</v>
      </c>
      <c r="H192" s="136">
        <v>13633.83</v>
      </c>
      <c r="I192" s="136">
        <v>8303.67</v>
      </c>
      <c r="J192" s="136">
        <v>0</v>
      </c>
      <c r="K192"/>
      <c r="L192"/>
      <c r="M192"/>
      <c r="N192"/>
      <c r="O192">
        <v>6</v>
      </c>
    </row>
    <row r="193" spans="3:15" ht="15" x14ac:dyDescent="0.25">
      <c r="C193" t="s">
        <v>198</v>
      </c>
      <c r="D193" t="s">
        <v>199</v>
      </c>
      <c r="E193" t="s">
        <v>200</v>
      </c>
      <c r="F193" t="s">
        <v>201</v>
      </c>
      <c r="G193" s="136">
        <v>12778.73</v>
      </c>
      <c r="H193" s="136">
        <v>9299.83</v>
      </c>
      <c r="I193" s="136">
        <v>11442.54</v>
      </c>
      <c r="J193" s="136">
        <v>0</v>
      </c>
      <c r="K193"/>
      <c r="L193"/>
      <c r="M193"/>
      <c r="N193"/>
      <c r="O193">
        <v>6</v>
      </c>
    </row>
    <row r="194" spans="3:15" ht="15" x14ac:dyDescent="0.25">
      <c r="C194" t="s">
        <v>198</v>
      </c>
      <c r="D194" t="s">
        <v>199</v>
      </c>
      <c r="E194" t="s">
        <v>202</v>
      </c>
      <c r="F194" t="s">
        <v>16</v>
      </c>
      <c r="G194" s="136">
        <v>818.72</v>
      </c>
      <c r="H194" s="136">
        <v>433.09</v>
      </c>
      <c r="I194" s="136">
        <v>1050.93</v>
      </c>
      <c r="J194" s="136">
        <v>0</v>
      </c>
      <c r="K194"/>
      <c r="L194"/>
      <c r="M194"/>
      <c r="N194"/>
      <c r="O194">
        <v>6</v>
      </c>
    </row>
    <row r="195" spans="3:15" ht="15" x14ac:dyDescent="0.25">
      <c r="C195" t="s">
        <v>198</v>
      </c>
      <c r="D195" t="s">
        <v>199</v>
      </c>
      <c r="E195" t="s">
        <v>202</v>
      </c>
      <c r="F195" t="s">
        <v>17</v>
      </c>
      <c r="G195" s="136">
        <v>0</v>
      </c>
      <c r="H195" s="136">
        <v>0</v>
      </c>
      <c r="I195" s="136">
        <v>0</v>
      </c>
      <c r="J195" s="136">
        <v>0</v>
      </c>
      <c r="K195"/>
      <c r="L195"/>
      <c r="M195"/>
      <c r="N195"/>
      <c r="O195">
        <v>6</v>
      </c>
    </row>
    <row r="196" spans="3:15" ht="15" x14ac:dyDescent="0.25">
      <c r="C196" t="s">
        <v>198</v>
      </c>
      <c r="D196" t="s">
        <v>199</v>
      </c>
      <c r="E196" t="s">
        <v>202</v>
      </c>
      <c r="F196" t="s">
        <v>18</v>
      </c>
      <c r="G196" s="136">
        <v>0</v>
      </c>
      <c r="H196" s="136">
        <v>17.28</v>
      </c>
      <c r="I196" s="136">
        <v>1669.8</v>
      </c>
      <c r="J196" s="136">
        <v>0</v>
      </c>
      <c r="K196"/>
      <c r="L196"/>
      <c r="M196"/>
      <c r="N196"/>
      <c r="O196">
        <v>6</v>
      </c>
    </row>
    <row r="197" spans="3:15" ht="15" x14ac:dyDescent="0.25">
      <c r="C197" t="s">
        <v>198</v>
      </c>
      <c r="D197" t="s">
        <v>199</v>
      </c>
      <c r="E197" t="s">
        <v>202</v>
      </c>
      <c r="F197" t="s">
        <v>203</v>
      </c>
      <c r="G197" s="136">
        <v>0</v>
      </c>
      <c r="H197" s="136">
        <v>0</v>
      </c>
      <c r="I197" s="136">
        <v>0</v>
      </c>
      <c r="J197" s="136">
        <v>0</v>
      </c>
      <c r="K197"/>
      <c r="L197"/>
      <c r="M197">
        <v>0</v>
      </c>
      <c r="N197"/>
      <c r="O197">
        <v>6</v>
      </c>
    </row>
    <row r="198" spans="3:15" ht="15" x14ac:dyDescent="0.25">
      <c r="C198" t="s">
        <v>198</v>
      </c>
      <c r="D198" t="s">
        <v>199</v>
      </c>
      <c r="E198" t="s">
        <v>205</v>
      </c>
      <c r="F198" t="s">
        <v>206</v>
      </c>
      <c r="G198" s="136">
        <v>1905</v>
      </c>
      <c r="H198" s="136">
        <v>1125</v>
      </c>
      <c r="I198" s="136">
        <v>255</v>
      </c>
      <c r="J198" s="136">
        <v>0</v>
      </c>
      <c r="K198"/>
      <c r="L198"/>
      <c r="M198"/>
      <c r="N198"/>
      <c r="O198">
        <v>6</v>
      </c>
    </row>
    <row r="199" spans="3:15" ht="15" x14ac:dyDescent="0.25">
      <c r="C199" t="s">
        <v>198</v>
      </c>
      <c r="D199" t="s">
        <v>199</v>
      </c>
      <c r="E199" t="s">
        <v>205</v>
      </c>
      <c r="F199" t="s">
        <v>207</v>
      </c>
      <c r="G199" s="136">
        <v>210</v>
      </c>
      <c r="H199" s="136">
        <v>0</v>
      </c>
      <c r="I199" s="136">
        <v>0</v>
      </c>
      <c r="J199" s="136">
        <v>0</v>
      </c>
      <c r="K199"/>
      <c r="L199"/>
      <c r="M199"/>
      <c r="N199"/>
      <c r="O199">
        <v>6</v>
      </c>
    </row>
    <row r="200" spans="3:15" ht="15" x14ac:dyDescent="0.25">
      <c r="C200" t="s">
        <v>198</v>
      </c>
      <c r="D200" t="s">
        <v>199</v>
      </c>
      <c r="E200" t="s">
        <v>205</v>
      </c>
      <c r="F200" t="s">
        <v>208</v>
      </c>
      <c r="G200" s="136">
        <v>0</v>
      </c>
      <c r="H200" s="136">
        <v>0</v>
      </c>
      <c r="I200" s="136">
        <v>0</v>
      </c>
      <c r="J200" s="136">
        <v>0</v>
      </c>
      <c r="K200"/>
      <c r="L200"/>
      <c r="M200"/>
      <c r="N200"/>
      <c r="O200">
        <v>6</v>
      </c>
    </row>
    <row r="201" spans="3:15" ht="15" x14ac:dyDescent="0.25">
      <c r="C201" t="s">
        <v>198</v>
      </c>
      <c r="D201" t="s">
        <v>199</v>
      </c>
      <c r="E201" t="s">
        <v>205</v>
      </c>
      <c r="F201" t="s">
        <v>209</v>
      </c>
      <c r="G201" s="136">
        <v>315</v>
      </c>
      <c r="H201" s="136">
        <v>0</v>
      </c>
      <c r="I201" s="136">
        <v>585</v>
      </c>
      <c r="J201" s="136">
        <v>0</v>
      </c>
      <c r="K201"/>
      <c r="L201"/>
      <c r="M201"/>
      <c r="N201"/>
      <c r="O201">
        <v>6</v>
      </c>
    </row>
    <row r="202" spans="3:15" ht="15" x14ac:dyDescent="0.25">
      <c r="C202" t="s">
        <v>198</v>
      </c>
      <c r="D202" t="s">
        <v>199</v>
      </c>
      <c r="E202" t="s">
        <v>205</v>
      </c>
      <c r="F202" t="s">
        <v>210</v>
      </c>
      <c r="G202" s="136">
        <v>0</v>
      </c>
      <c r="H202" s="136">
        <v>0</v>
      </c>
      <c r="I202" s="136">
        <v>1080</v>
      </c>
      <c r="J202" s="136">
        <v>0</v>
      </c>
      <c r="K202"/>
      <c r="L202"/>
      <c r="M202"/>
      <c r="N202"/>
      <c r="O202">
        <v>6</v>
      </c>
    </row>
    <row r="203" spans="3:15" ht="15" x14ac:dyDescent="0.25">
      <c r="C203" t="s">
        <v>198</v>
      </c>
      <c r="D203" t="s">
        <v>199</v>
      </c>
      <c r="E203" t="s">
        <v>205</v>
      </c>
      <c r="F203" t="s">
        <v>211</v>
      </c>
      <c r="G203" s="136">
        <v>0</v>
      </c>
      <c r="H203" s="136">
        <v>0</v>
      </c>
      <c r="I203" s="136">
        <v>0</v>
      </c>
      <c r="J203" s="136">
        <v>0</v>
      </c>
      <c r="K203"/>
      <c r="L203"/>
      <c r="M203"/>
      <c r="N203"/>
      <c r="O203">
        <v>6</v>
      </c>
    </row>
    <row r="204" spans="3:15" ht="15" x14ac:dyDescent="0.25">
      <c r="C204" t="s">
        <v>198</v>
      </c>
      <c r="D204" t="s">
        <v>199</v>
      </c>
      <c r="E204" t="s">
        <v>205</v>
      </c>
      <c r="F204" t="s">
        <v>212</v>
      </c>
      <c r="G204" s="136">
        <v>0</v>
      </c>
      <c r="H204" s="136">
        <v>0</v>
      </c>
      <c r="I204" s="136">
        <v>0</v>
      </c>
      <c r="J204" s="136">
        <v>0</v>
      </c>
      <c r="K204"/>
      <c r="L204"/>
      <c r="M204"/>
      <c r="N204"/>
      <c r="O204">
        <v>6</v>
      </c>
    </row>
    <row r="205" spans="3:15" ht="15" x14ac:dyDescent="0.25">
      <c r="C205" t="s">
        <v>198</v>
      </c>
      <c r="D205" t="s">
        <v>199</v>
      </c>
      <c r="E205" t="s">
        <v>205</v>
      </c>
      <c r="F205" t="s">
        <v>213</v>
      </c>
      <c r="G205" s="136">
        <v>298.35000000000002</v>
      </c>
      <c r="H205" s="136">
        <v>101.45</v>
      </c>
      <c r="I205" s="136">
        <v>50.69</v>
      </c>
      <c r="J205" s="136">
        <v>0</v>
      </c>
      <c r="K205"/>
      <c r="L205"/>
      <c r="M205"/>
      <c r="N205"/>
      <c r="O205">
        <v>6</v>
      </c>
    </row>
    <row r="206" spans="3:15" ht="15" x14ac:dyDescent="0.25">
      <c r="C206" t="s">
        <v>198</v>
      </c>
      <c r="D206" t="s">
        <v>199</v>
      </c>
      <c r="E206" t="s">
        <v>205</v>
      </c>
      <c r="F206" t="s">
        <v>214</v>
      </c>
      <c r="G206" s="136">
        <v>0</v>
      </c>
      <c r="H206" s="136">
        <v>0</v>
      </c>
      <c r="I206" s="136">
        <v>0</v>
      </c>
      <c r="J206" s="136">
        <v>0</v>
      </c>
      <c r="K206"/>
      <c r="L206"/>
      <c r="M206"/>
      <c r="N206"/>
      <c r="O206">
        <v>6</v>
      </c>
    </row>
    <row r="207" spans="3:15" ht="15" x14ac:dyDescent="0.25">
      <c r="C207" t="s">
        <v>198</v>
      </c>
      <c r="D207" t="s">
        <v>199</v>
      </c>
      <c r="E207" t="s">
        <v>205</v>
      </c>
      <c r="F207" t="s">
        <v>215</v>
      </c>
      <c r="G207" s="136">
        <v>0</v>
      </c>
      <c r="H207" s="136">
        <v>0</v>
      </c>
      <c r="I207" s="136">
        <v>0</v>
      </c>
      <c r="J207" s="136">
        <v>0</v>
      </c>
      <c r="K207"/>
      <c r="L207"/>
      <c r="M207"/>
      <c r="N207"/>
      <c r="O207">
        <v>6</v>
      </c>
    </row>
    <row r="208" spans="3:15" ht="15" x14ac:dyDescent="0.25">
      <c r="C208" t="s">
        <v>198</v>
      </c>
      <c r="D208" t="s">
        <v>199</v>
      </c>
      <c r="E208" t="s">
        <v>205</v>
      </c>
      <c r="F208" t="s">
        <v>24</v>
      </c>
      <c r="G208" s="136">
        <v>0</v>
      </c>
      <c r="H208" s="136">
        <v>0</v>
      </c>
      <c r="I208" s="136">
        <v>0</v>
      </c>
      <c r="J208" s="136">
        <v>0</v>
      </c>
      <c r="K208"/>
      <c r="L208"/>
      <c r="M208"/>
      <c r="N208"/>
      <c r="O208">
        <v>6</v>
      </c>
    </row>
    <row r="209" spans="3:15" ht="15" x14ac:dyDescent="0.25">
      <c r="C209" t="s">
        <v>198</v>
      </c>
      <c r="D209" t="s">
        <v>199</v>
      </c>
      <c r="E209" t="s">
        <v>216</v>
      </c>
      <c r="F209" t="s">
        <v>201</v>
      </c>
      <c r="G209" s="136">
        <v>16325.8</v>
      </c>
      <c r="H209" s="136">
        <v>10976.65</v>
      </c>
      <c r="I209" s="136">
        <v>16133.96</v>
      </c>
      <c r="J209" s="136">
        <v>0</v>
      </c>
      <c r="K209"/>
      <c r="L209"/>
      <c r="M209"/>
      <c r="N209"/>
      <c r="O209">
        <v>6</v>
      </c>
    </row>
    <row r="210" spans="3:15" ht="15" x14ac:dyDescent="0.25">
      <c r="C210" t="s">
        <v>198</v>
      </c>
      <c r="D210" t="s">
        <v>217</v>
      </c>
      <c r="E210" t="s">
        <v>218</v>
      </c>
      <c r="F210" t="s">
        <v>201</v>
      </c>
      <c r="G210" s="136">
        <v>15696</v>
      </c>
      <c r="H210" s="136">
        <v>13900.41</v>
      </c>
      <c r="I210" s="136">
        <v>18729.8</v>
      </c>
      <c r="J210" s="136">
        <v>0</v>
      </c>
      <c r="K210"/>
      <c r="L210"/>
      <c r="M210"/>
      <c r="N210"/>
      <c r="O210">
        <v>6</v>
      </c>
    </row>
    <row r="211" spans="3:15" ht="15" x14ac:dyDescent="0.25">
      <c r="C211" t="s">
        <v>198</v>
      </c>
      <c r="D211" t="s">
        <v>199</v>
      </c>
      <c r="E211" t="s">
        <v>200</v>
      </c>
      <c r="F211" t="s">
        <v>201</v>
      </c>
      <c r="G211" s="136">
        <v>15124.82</v>
      </c>
      <c r="H211" s="136">
        <v>6613.97</v>
      </c>
      <c r="I211" s="136">
        <v>7737.52</v>
      </c>
      <c r="J211" s="136">
        <v>0</v>
      </c>
      <c r="K211"/>
      <c r="L211"/>
      <c r="M211"/>
      <c r="N211"/>
      <c r="O211">
        <v>6</v>
      </c>
    </row>
    <row r="212" spans="3:15" ht="15" x14ac:dyDescent="0.25">
      <c r="C212" t="s">
        <v>198</v>
      </c>
      <c r="D212" t="s">
        <v>199</v>
      </c>
      <c r="E212" t="s">
        <v>202</v>
      </c>
      <c r="F212" t="s">
        <v>16</v>
      </c>
      <c r="G212" s="136">
        <v>541</v>
      </c>
      <c r="H212" s="136">
        <v>164.5</v>
      </c>
      <c r="I212" s="136">
        <v>364.25</v>
      </c>
      <c r="J212" s="136">
        <v>0</v>
      </c>
      <c r="K212"/>
      <c r="L212"/>
      <c r="M212"/>
      <c r="N212"/>
      <c r="O212">
        <v>6</v>
      </c>
    </row>
    <row r="213" spans="3:15" ht="15" x14ac:dyDescent="0.25">
      <c r="C213" t="s">
        <v>198</v>
      </c>
      <c r="D213" t="s">
        <v>199</v>
      </c>
      <c r="E213" t="s">
        <v>202</v>
      </c>
      <c r="F213" t="s">
        <v>17</v>
      </c>
      <c r="G213" s="136">
        <v>0</v>
      </c>
      <c r="H213" s="136">
        <v>0</v>
      </c>
      <c r="I213" s="136">
        <v>0</v>
      </c>
      <c r="J213" s="136">
        <v>0</v>
      </c>
      <c r="K213"/>
      <c r="L213"/>
      <c r="M213"/>
      <c r="N213"/>
      <c r="O213">
        <v>6</v>
      </c>
    </row>
    <row r="214" spans="3:15" ht="15" x14ac:dyDescent="0.25">
      <c r="C214" t="s">
        <v>198</v>
      </c>
      <c r="D214" t="s">
        <v>199</v>
      </c>
      <c r="E214" t="s">
        <v>202</v>
      </c>
      <c r="F214" t="s">
        <v>18</v>
      </c>
      <c r="G214" s="136">
        <v>856.8</v>
      </c>
      <c r="H214" s="136">
        <v>159.6</v>
      </c>
      <c r="I214" s="136">
        <v>326.76</v>
      </c>
      <c r="J214" s="136">
        <v>0</v>
      </c>
      <c r="K214"/>
      <c r="L214"/>
      <c r="M214"/>
      <c r="N214"/>
      <c r="O214">
        <v>6</v>
      </c>
    </row>
    <row r="215" spans="3:15" ht="15" x14ac:dyDescent="0.25">
      <c r="C215" t="s">
        <v>198</v>
      </c>
      <c r="D215" t="s">
        <v>199</v>
      </c>
      <c r="E215" t="s">
        <v>202</v>
      </c>
      <c r="F215" t="s">
        <v>203</v>
      </c>
      <c r="G215" s="136">
        <v>0</v>
      </c>
      <c r="H215" s="136">
        <v>0</v>
      </c>
      <c r="I215" s="136">
        <v>0</v>
      </c>
      <c r="J215" s="136">
        <v>0</v>
      </c>
      <c r="K215"/>
      <c r="L215"/>
      <c r="M215"/>
      <c r="N215"/>
      <c r="O215">
        <v>6</v>
      </c>
    </row>
    <row r="216" spans="3:15" ht="15" x14ac:dyDescent="0.25">
      <c r="C216" t="s">
        <v>198</v>
      </c>
      <c r="D216" t="s">
        <v>199</v>
      </c>
      <c r="E216" t="s">
        <v>205</v>
      </c>
      <c r="F216" t="s">
        <v>206</v>
      </c>
      <c r="G216" s="136">
        <v>1150</v>
      </c>
      <c r="H216" s="136">
        <v>420</v>
      </c>
      <c r="I216" s="136">
        <v>855</v>
      </c>
      <c r="J216" s="136">
        <v>0</v>
      </c>
      <c r="K216"/>
      <c r="L216"/>
      <c r="M216"/>
      <c r="N216"/>
      <c r="O216">
        <v>6</v>
      </c>
    </row>
    <row r="217" spans="3:15" ht="15" x14ac:dyDescent="0.25">
      <c r="C217" t="s">
        <v>198</v>
      </c>
      <c r="D217" t="s">
        <v>199</v>
      </c>
      <c r="E217" t="s">
        <v>205</v>
      </c>
      <c r="F217" t="s">
        <v>207</v>
      </c>
      <c r="G217" s="136">
        <v>0</v>
      </c>
      <c r="H217" s="136">
        <v>0</v>
      </c>
      <c r="I217" s="136">
        <v>0</v>
      </c>
      <c r="J217" s="136">
        <v>0</v>
      </c>
      <c r="K217"/>
      <c r="L217"/>
      <c r="M217"/>
      <c r="N217"/>
      <c r="O217">
        <v>6</v>
      </c>
    </row>
    <row r="218" spans="3:15" ht="15" x14ac:dyDescent="0.25">
      <c r="C218" t="s">
        <v>198</v>
      </c>
      <c r="D218" t="s">
        <v>199</v>
      </c>
      <c r="E218" t="s">
        <v>205</v>
      </c>
      <c r="F218" t="s">
        <v>208</v>
      </c>
      <c r="G218" s="136">
        <v>0</v>
      </c>
      <c r="H218" s="136">
        <v>0</v>
      </c>
      <c r="I218" s="136">
        <v>0</v>
      </c>
      <c r="J218" s="136">
        <v>0</v>
      </c>
      <c r="K218"/>
      <c r="L218"/>
      <c r="M218"/>
      <c r="N218"/>
      <c r="O218">
        <v>6</v>
      </c>
    </row>
    <row r="219" spans="3:15" ht="15" x14ac:dyDescent="0.25">
      <c r="C219" t="s">
        <v>198</v>
      </c>
      <c r="D219" t="s">
        <v>199</v>
      </c>
      <c r="E219" t="s">
        <v>205</v>
      </c>
      <c r="F219" t="s">
        <v>209</v>
      </c>
      <c r="G219" s="136">
        <v>0</v>
      </c>
      <c r="H219" s="136">
        <v>0</v>
      </c>
      <c r="I219" s="136">
        <v>420</v>
      </c>
      <c r="J219" s="136">
        <v>0</v>
      </c>
      <c r="K219"/>
      <c r="L219"/>
      <c r="M219"/>
      <c r="N219"/>
      <c r="O219">
        <v>6</v>
      </c>
    </row>
    <row r="220" spans="3:15" ht="15" x14ac:dyDescent="0.25">
      <c r="C220" t="s">
        <v>198</v>
      </c>
      <c r="D220" t="s">
        <v>199</v>
      </c>
      <c r="E220" t="s">
        <v>205</v>
      </c>
      <c r="F220" t="s">
        <v>210</v>
      </c>
      <c r="G220" s="136">
        <v>0</v>
      </c>
      <c r="H220" s="136">
        <v>0</v>
      </c>
      <c r="I220" s="136">
        <v>0</v>
      </c>
      <c r="J220" s="136">
        <v>0</v>
      </c>
      <c r="K220"/>
      <c r="L220"/>
      <c r="M220"/>
      <c r="N220"/>
      <c r="O220">
        <v>6</v>
      </c>
    </row>
    <row r="221" spans="3:15" ht="15" x14ac:dyDescent="0.25">
      <c r="C221" t="s">
        <v>198</v>
      </c>
      <c r="D221" t="s">
        <v>199</v>
      </c>
      <c r="E221" t="s">
        <v>205</v>
      </c>
      <c r="F221" t="s">
        <v>211</v>
      </c>
      <c r="G221" s="136">
        <v>0</v>
      </c>
      <c r="H221" s="136">
        <v>0</v>
      </c>
      <c r="I221" s="136">
        <v>0</v>
      </c>
      <c r="J221" s="136">
        <v>0</v>
      </c>
      <c r="K221"/>
      <c r="L221"/>
      <c r="M221"/>
      <c r="N221"/>
      <c r="O221">
        <v>6</v>
      </c>
    </row>
    <row r="222" spans="3:15" ht="15" x14ac:dyDescent="0.25">
      <c r="C222" t="s">
        <v>198</v>
      </c>
      <c r="D222" t="s">
        <v>199</v>
      </c>
      <c r="E222" t="s">
        <v>205</v>
      </c>
      <c r="F222" t="s">
        <v>212</v>
      </c>
      <c r="G222" s="136">
        <v>0</v>
      </c>
      <c r="H222" s="136">
        <v>0</v>
      </c>
      <c r="I222" s="136">
        <v>0</v>
      </c>
      <c r="J222" s="136">
        <v>0</v>
      </c>
      <c r="K222"/>
      <c r="L222"/>
      <c r="M222"/>
      <c r="N222"/>
      <c r="O222">
        <v>6</v>
      </c>
    </row>
    <row r="223" spans="3:15" ht="15" x14ac:dyDescent="0.25">
      <c r="C223" t="s">
        <v>198</v>
      </c>
      <c r="D223" t="s">
        <v>199</v>
      </c>
      <c r="E223" t="s">
        <v>205</v>
      </c>
      <c r="F223" t="s">
        <v>213</v>
      </c>
      <c r="G223" s="136">
        <v>0</v>
      </c>
      <c r="H223" s="136">
        <v>0</v>
      </c>
      <c r="I223" s="136">
        <v>0</v>
      </c>
      <c r="J223" s="136">
        <v>0</v>
      </c>
      <c r="K223"/>
      <c r="L223"/>
      <c r="M223"/>
      <c r="N223"/>
      <c r="O223">
        <v>6</v>
      </c>
    </row>
    <row r="224" spans="3:15" ht="15" x14ac:dyDescent="0.25">
      <c r="C224" t="s">
        <v>198</v>
      </c>
      <c r="D224" t="s">
        <v>199</v>
      </c>
      <c r="E224" t="s">
        <v>205</v>
      </c>
      <c r="F224" t="s">
        <v>214</v>
      </c>
      <c r="G224" s="136">
        <v>0</v>
      </c>
      <c r="H224" s="136">
        <v>0</v>
      </c>
      <c r="I224" s="136">
        <v>0</v>
      </c>
      <c r="J224" s="136">
        <v>0</v>
      </c>
      <c r="K224"/>
      <c r="L224"/>
      <c r="M224"/>
      <c r="N224"/>
      <c r="O224">
        <v>6</v>
      </c>
    </row>
    <row r="225" spans="3:15" ht="15" x14ac:dyDescent="0.25">
      <c r="C225" t="s">
        <v>198</v>
      </c>
      <c r="D225" t="s">
        <v>199</v>
      </c>
      <c r="E225" t="s">
        <v>205</v>
      </c>
      <c r="F225" t="s">
        <v>215</v>
      </c>
      <c r="G225" s="136">
        <v>0</v>
      </c>
      <c r="H225" s="136">
        <v>0</v>
      </c>
      <c r="I225" s="136">
        <v>0</v>
      </c>
      <c r="J225" s="136">
        <v>0</v>
      </c>
      <c r="K225"/>
      <c r="L225"/>
      <c r="M225"/>
      <c r="N225"/>
      <c r="O225">
        <v>6</v>
      </c>
    </row>
    <row r="226" spans="3:15" ht="15" x14ac:dyDescent="0.25">
      <c r="C226" t="s">
        <v>198</v>
      </c>
      <c r="D226" t="s">
        <v>199</v>
      </c>
      <c r="E226" t="s">
        <v>205</v>
      </c>
      <c r="F226" t="s">
        <v>24</v>
      </c>
      <c r="G226" s="136">
        <v>0</v>
      </c>
      <c r="H226" s="136">
        <v>0</v>
      </c>
      <c r="I226" s="136">
        <v>0</v>
      </c>
      <c r="J226" s="136">
        <v>0</v>
      </c>
      <c r="K226"/>
      <c r="L226"/>
      <c r="M226"/>
      <c r="N226"/>
      <c r="O226">
        <v>6</v>
      </c>
    </row>
    <row r="227" spans="3:15" ht="15" x14ac:dyDescent="0.25">
      <c r="C227" t="s">
        <v>198</v>
      </c>
      <c r="D227" t="s">
        <v>199</v>
      </c>
      <c r="E227" t="s">
        <v>216</v>
      </c>
      <c r="F227" t="s">
        <v>201</v>
      </c>
      <c r="G227" s="136">
        <v>17672.62</v>
      </c>
      <c r="H227" s="136">
        <v>7358.07</v>
      </c>
      <c r="I227" s="136">
        <v>9703.5300000000007</v>
      </c>
      <c r="J227" s="136">
        <v>0</v>
      </c>
      <c r="K227"/>
      <c r="L227"/>
      <c r="M227"/>
      <c r="N227"/>
      <c r="O227">
        <v>6</v>
      </c>
    </row>
    <row r="228" spans="3:15" ht="15" x14ac:dyDescent="0.25">
      <c r="C228" t="s">
        <v>198</v>
      </c>
      <c r="D228" t="s">
        <v>217</v>
      </c>
      <c r="E228" t="s">
        <v>218</v>
      </c>
      <c r="F228" t="s">
        <v>201</v>
      </c>
      <c r="G228" s="136">
        <v>11810.86</v>
      </c>
      <c r="H228" s="136">
        <v>13164.21</v>
      </c>
      <c r="I228" s="136">
        <v>14531.65</v>
      </c>
      <c r="J228" s="136">
        <v>0</v>
      </c>
      <c r="K228"/>
      <c r="L228"/>
      <c r="M228"/>
      <c r="N228"/>
      <c r="O228">
        <v>6</v>
      </c>
    </row>
  </sheetData>
  <sheetProtection algorithmName="SHA-512" hashValue="ZmeGEXbEo9hcTIzsoetXUcrlJ/N7gWC8jM6KvLy24LVbpucygbXizjjJhGpyoumI3oKWQl2cbL4/Gk0ThKDsgA==" saltValue="urwxaGwbwLMrJHqXivnE7Q==" spinCount="100000" sheet="1" objects="1" scenarios="1"/>
  <protectedRanges>
    <protectedRange sqref="C20:C86" name="Range1"/>
  </protectedRange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8FECB-DFFD-456F-9483-54E8FFDE376D}">
  <sheetPr codeName="Sheet3"/>
  <dimension ref="A1:AJ151"/>
  <sheetViews>
    <sheetView topLeftCell="A37" workbookViewId="0">
      <selection activeCell="O2" sqref="O2"/>
    </sheetView>
  </sheetViews>
  <sheetFormatPr defaultColWidth="11.42578125" defaultRowHeight="13.5" x14ac:dyDescent="0.25"/>
  <cols>
    <col min="1" max="1" width="20.85546875" style="113" customWidth="1"/>
    <col min="2" max="3" width="10.42578125" style="113" customWidth="1"/>
    <col min="4" max="4" width="16.7109375" style="113" customWidth="1"/>
    <col min="5" max="5" width="21.85546875" style="113" customWidth="1"/>
    <col min="6" max="6" width="33.5703125" style="113" customWidth="1"/>
    <col min="7" max="8" width="16.7109375" style="113" customWidth="1"/>
    <col min="9" max="12" width="10.7109375" style="113" customWidth="1"/>
    <col min="13" max="16384" width="11.42578125" style="113"/>
  </cols>
  <sheetData>
    <row r="1" spans="1:22" ht="15" x14ac:dyDescent="0.25">
      <c r="A1" s="112" t="s">
        <v>219</v>
      </c>
      <c r="B1" s="113" t="s">
        <v>220</v>
      </c>
      <c r="D1" s="112" t="s">
        <v>221</v>
      </c>
      <c r="E1" s="113" t="str">
        <f>IF(Jury_Data!$D$4="","None",Jury_Data!$D$4)</f>
        <v>None</v>
      </c>
      <c r="G1" s="114" t="s">
        <v>222</v>
      </c>
      <c r="H1" s="115" t="s">
        <v>223</v>
      </c>
      <c r="I1" s="115" t="s">
        <v>224</v>
      </c>
      <c r="J1" s="115" t="s">
        <v>225</v>
      </c>
      <c r="K1" s="115" t="s">
        <v>226</v>
      </c>
      <c r="L1" s="116" t="s">
        <v>227</v>
      </c>
      <c r="O1" s="116" t="s">
        <v>228</v>
      </c>
      <c r="S1"/>
      <c r="T1"/>
      <c r="U1"/>
      <c r="V1"/>
    </row>
    <row r="2" spans="1:22" x14ac:dyDescent="0.25">
      <c r="A2" s="112" t="s">
        <v>229</v>
      </c>
      <c r="B2" s="113" t="s">
        <v>230</v>
      </c>
      <c r="G2" s="117">
        <v>1</v>
      </c>
      <c r="H2" s="113" t="s">
        <v>231</v>
      </c>
      <c r="I2" s="113" t="s">
        <v>232</v>
      </c>
      <c r="J2" s="113" t="s">
        <v>277</v>
      </c>
      <c r="K2" s="113">
        <v>20</v>
      </c>
      <c r="L2" s="118">
        <v>84</v>
      </c>
      <c r="O2" s="119">
        <v>2026</v>
      </c>
    </row>
    <row r="3" spans="1:22" x14ac:dyDescent="0.25">
      <c r="G3" s="117">
        <v>2</v>
      </c>
      <c r="H3" s="113" t="s">
        <v>233</v>
      </c>
      <c r="I3" s="113" t="s">
        <v>232</v>
      </c>
      <c r="J3" s="113" t="s">
        <v>277</v>
      </c>
      <c r="K3" s="113">
        <v>85</v>
      </c>
      <c r="L3" s="118">
        <v>113</v>
      </c>
    </row>
    <row r="4" spans="1:22" x14ac:dyDescent="0.25">
      <c r="G4" s="117">
        <v>3</v>
      </c>
      <c r="H4" s="113" t="s">
        <v>234</v>
      </c>
      <c r="I4" s="113" t="s">
        <v>232</v>
      </c>
      <c r="J4" s="113" t="s">
        <v>277</v>
      </c>
      <c r="K4" s="113">
        <v>114</v>
      </c>
      <c r="L4" s="118">
        <v>134</v>
      </c>
    </row>
    <row r="5" spans="1:22" x14ac:dyDescent="0.25">
      <c r="A5" s="120" t="s">
        <v>235</v>
      </c>
      <c r="B5" s="121" t="str">
        <f>"10/15/"&amp;$O$2</f>
        <v>10/15/2026</v>
      </c>
      <c r="G5" s="117">
        <v>4</v>
      </c>
      <c r="H5" s="113" t="s">
        <v>236</v>
      </c>
      <c r="I5" s="113" t="s">
        <v>232</v>
      </c>
      <c r="J5" s="113" t="s">
        <v>277</v>
      </c>
      <c r="K5" s="113">
        <v>135</v>
      </c>
      <c r="L5" s="118">
        <v>144</v>
      </c>
    </row>
    <row r="6" spans="1:22" x14ac:dyDescent="0.25">
      <c r="A6" s="120" t="s">
        <v>237</v>
      </c>
      <c r="B6" s="122" t="str">
        <f ca="1">B10</f>
        <v>CountyName SFY2627 Jury Management QrtX VerX (Ver1 073026).xlsx</v>
      </c>
      <c r="G6" s="117">
        <v>5</v>
      </c>
      <c r="H6" s="113" t="s">
        <v>238</v>
      </c>
      <c r="I6" s="113" t="s">
        <v>232</v>
      </c>
      <c r="J6" s="113" t="s">
        <v>277</v>
      </c>
      <c r="K6" s="113">
        <v>145</v>
      </c>
      <c r="L6" s="118">
        <v>149</v>
      </c>
    </row>
    <row r="7" spans="1:22" x14ac:dyDescent="0.25">
      <c r="A7" s="120" t="s">
        <v>239</v>
      </c>
      <c r="B7" s="113" t="str">
        <f>TEXT($B$5,"MMM")</f>
        <v>Oct</v>
      </c>
      <c r="G7" s="117">
        <v>6</v>
      </c>
      <c r="L7" s="118"/>
    </row>
    <row r="8" spans="1:22" x14ac:dyDescent="0.25">
      <c r="A8" s="120" t="s">
        <v>240</v>
      </c>
      <c r="B8" s="113">
        <f>IF(Jury_Data!$H$5="",1,Jury_Data!H5)</f>
        <v>1</v>
      </c>
      <c r="G8" s="117">
        <v>7</v>
      </c>
      <c r="L8" s="118"/>
    </row>
    <row r="9" spans="1:22" x14ac:dyDescent="0.25">
      <c r="A9" s="120" t="s">
        <v>241</v>
      </c>
      <c r="B9" s="123" t="str">
        <f>IF(Jury_Data!$H$4="",INDEX(LookupData!$E$3:$E$14,MATCH(TEXT(EDATE($B$5,-1),"MMM"),LookupData!$D$3:$D$14,0)),Jury_Data!$H$4)</f>
        <v>July-September</v>
      </c>
      <c r="C9" s="113" t="str">
        <f>INDEX(LookupData!F3:F14,MATCH(ReportInfo!B9,LookupData!E3:E14,0))</f>
        <v>Qtr 1</v>
      </c>
      <c r="D9" s="113" t="str">
        <f>INDEX(LookupData!G3:G14,MATCH(ReportInfo!B9,LookupData!E3:E14,0))</f>
        <v>Qtr1</v>
      </c>
      <c r="G9" s="117">
        <v>8</v>
      </c>
      <c r="L9" s="118"/>
    </row>
    <row r="10" spans="1:22" x14ac:dyDescent="0.25">
      <c r="A10" s="120" t="s">
        <v>242</v>
      </c>
      <c r="B10" s="113" t="str" cm="1">
        <f t="array" aca="1" ref="B10" ca="1">MID(CELL("filename"),SEARCH("[",CELL("filename"))+1, SEARCH("]",CELL("filename"))-SEARCH("[",CELL("filename"))-1)</f>
        <v>CountyName SFY2627 Jury Management QrtX VerX (Ver1 073026).xlsx</v>
      </c>
      <c r="G10" s="117">
        <v>9</v>
      </c>
      <c r="L10" s="118"/>
    </row>
    <row r="11" spans="1:22" x14ac:dyDescent="0.25">
      <c r="A11" s="120" t="s">
        <v>243</v>
      </c>
      <c r="B11" s="113" t="str">
        <f>"R:\!SFY"&amp;O2-2000&amp;""&amp;O2-1999&amp;"\Incoming Reports\Jury Management\"&amp;C9&amp;"\"</f>
        <v>R:\!SFY2627\Incoming Reports\Jury Management\Qtr 1\</v>
      </c>
      <c r="G11" s="117">
        <v>10</v>
      </c>
      <c r="L11" s="118"/>
    </row>
    <row r="12" spans="1:22" ht="14.25" thickBot="1" x14ac:dyDescent="0.3">
      <c r="B12" s="113" t="str">
        <f>E1&amp;" SFY"&amp;($O$2-2000)&amp;($O$2-1999)&amp;" "&amp;$B$1&amp;" "&amp;$D$9&amp;TEXT(5," MMDDYYHHMM")&amp;".xlsx"</f>
        <v>None SFY2627 Jury_Mgt_Reimb_Perf Qtr1 0105000000.xlsx</v>
      </c>
      <c r="G12" s="124">
        <v>11</v>
      </c>
      <c r="H12" s="125"/>
      <c r="I12" s="125"/>
      <c r="J12" s="125"/>
      <c r="K12" s="125"/>
      <c r="L12" s="126"/>
    </row>
    <row r="13" spans="1:22" x14ac:dyDescent="0.25">
      <c r="A13" s="120" t="s">
        <v>244</v>
      </c>
      <c r="B13" s="113">
        <v>5</v>
      </c>
    </row>
    <row r="20" spans="1:19" x14ac:dyDescent="0.25">
      <c r="A20" s="112" t="s">
        <v>129</v>
      </c>
      <c r="B20" s="112" t="s">
        <v>245</v>
      </c>
      <c r="C20" s="112" t="s">
        <v>246</v>
      </c>
      <c r="D20" s="112" t="s">
        <v>247</v>
      </c>
      <c r="E20" s="112" t="s">
        <v>248</v>
      </c>
      <c r="F20" s="112" t="s">
        <v>249</v>
      </c>
      <c r="G20" s="112" t="s">
        <v>250</v>
      </c>
      <c r="H20" s="112" t="s">
        <v>251</v>
      </c>
      <c r="I20" s="112" t="s">
        <v>252</v>
      </c>
      <c r="J20" s="112"/>
      <c r="K20" s="112"/>
      <c r="L20" s="113">
        <v>0</v>
      </c>
    </row>
    <row r="21" spans="1:19" ht="15" x14ac:dyDescent="0.25">
      <c r="A21" s="113">
        <f>IFERROR(INDEX(LookupData!$A$20:$A$86,MATCH($E$1,LookupData!$B$20:$B$86,0)),0)</f>
        <v>0</v>
      </c>
      <c r="B21" s="113">
        <f>$O$2-1999</f>
        <v>27</v>
      </c>
      <c r="C21" s="113" t="s">
        <v>198</v>
      </c>
      <c r="D21" s="113" t="s">
        <v>199</v>
      </c>
      <c r="E21" s="113" t="s">
        <v>7</v>
      </c>
      <c r="F21" s="113" t="s">
        <v>201</v>
      </c>
      <c r="G21" s="113" t="s">
        <v>253</v>
      </c>
      <c r="H21" s="135" t="str">
        <f>IF(Jury_Data!$I$9="","",Jury_Data!$I$9)</f>
        <v/>
      </c>
      <c r="I21" s="113">
        <v>7</v>
      </c>
      <c r="L21" s="113">
        <v>1</v>
      </c>
      <c r="M21" s="141">
        <v>4</v>
      </c>
      <c r="N21"/>
      <c r="O21"/>
      <c r="P21"/>
      <c r="Q21"/>
      <c r="R21"/>
      <c r="S21"/>
    </row>
    <row r="22" spans="1:19" ht="15" x14ac:dyDescent="0.25">
      <c r="A22" s="113">
        <f>A21</f>
        <v>0</v>
      </c>
      <c r="B22" s="113">
        <f>B21</f>
        <v>27</v>
      </c>
      <c r="C22" s="113" t="s">
        <v>198</v>
      </c>
      <c r="D22" s="113" t="s">
        <v>199</v>
      </c>
      <c r="E22" s="113" t="s">
        <v>14</v>
      </c>
      <c r="F22" s="113" t="s">
        <v>16</v>
      </c>
      <c r="G22" s="113" t="s">
        <v>253</v>
      </c>
      <c r="H22" s="135" t="str">
        <f>IF(Jury_Data!$I$12="","",Jury_Data!$I$12)</f>
        <v/>
      </c>
      <c r="I22" s="113">
        <v>7</v>
      </c>
      <c r="L22" s="113">
        <v>2</v>
      </c>
      <c r="M22" s="141">
        <v>5</v>
      </c>
      <c r="N22"/>
      <c r="O22"/>
      <c r="P22"/>
      <c r="Q22"/>
      <c r="R22"/>
      <c r="S22"/>
    </row>
    <row r="23" spans="1:19" ht="15" x14ac:dyDescent="0.25">
      <c r="A23" s="113">
        <f t="shared" ref="A23:B38" si="0">A22</f>
        <v>0</v>
      </c>
      <c r="B23" s="113">
        <f t="shared" si="0"/>
        <v>27</v>
      </c>
      <c r="C23" s="113" t="s">
        <v>198</v>
      </c>
      <c r="D23" s="113" t="s">
        <v>199</v>
      </c>
      <c r="E23" s="113" t="s">
        <v>14</v>
      </c>
      <c r="F23" s="113" t="s">
        <v>17</v>
      </c>
      <c r="G23" s="113" t="s">
        <v>253</v>
      </c>
      <c r="H23" s="135" t="str">
        <f>IF(Jury_Data!$I$13="","",Jury_Data!$I$13)</f>
        <v/>
      </c>
      <c r="I23" s="113">
        <v>7</v>
      </c>
      <c r="L23" s="113">
        <v>3</v>
      </c>
      <c r="M23" s="141">
        <v>6</v>
      </c>
      <c r="N23"/>
      <c r="O23"/>
      <c r="P23"/>
      <c r="Q23"/>
      <c r="R23"/>
      <c r="S23"/>
    </row>
    <row r="24" spans="1:19" ht="15" x14ac:dyDescent="0.25">
      <c r="A24" s="113">
        <f t="shared" si="0"/>
        <v>0</v>
      </c>
      <c r="B24" s="113">
        <f t="shared" si="0"/>
        <v>27</v>
      </c>
      <c r="C24" s="113" t="s">
        <v>198</v>
      </c>
      <c r="D24" s="113" t="s">
        <v>199</v>
      </c>
      <c r="E24" s="113" t="s">
        <v>14</v>
      </c>
      <c r="F24" s="113" t="s">
        <v>18</v>
      </c>
      <c r="G24" s="113" t="s">
        <v>253</v>
      </c>
      <c r="H24" s="135" t="str">
        <f>IF(Jury_Data!$I$14="","",Jury_Data!$I$14)</f>
        <v/>
      </c>
      <c r="I24" s="113">
        <v>7</v>
      </c>
      <c r="L24" s="113">
        <v>4</v>
      </c>
      <c r="M24" s="141">
        <v>7</v>
      </c>
      <c r="N24"/>
      <c r="O24"/>
      <c r="P24"/>
      <c r="Q24"/>
      <c r="R24"/>
      <c r="S24"/>
    </row>
    <row r="25" spans="1:19" ht="15" x14ac:dyDescent="0.25">
      <c r="A25" s="113">
        <f t="shared" si="0"/>
        <v>0</v>
      </c>
      <c r="B25" s="113">
        <f t="shared" si="0"/>
        <v>27</v>
      </c>
      <c r="C25" s="113" t="s">
        <v>198</v>
      </c>
      <c r="D25" s="113" t="s">
        <v>199</v>
      </c>
      <c r="E25" s="113" t="s">
        <v>14</v>
      </c>
      <c r="F25" s="113" t="s">
        <v>203</v>
      </c>
      <c r="G25" s="113" t="s">
        <v>253</v>
      </c>
      <c r="H25" s="135" t="str">
        <f>IF(Jury_Data!$I$15="","",Jury_Data!$I$15)</f>
        <v/>
      </c>
      <c r="I25" s="113">
        <v>7</v>
      </c>
      <c r="L25" s="113">
        <v>5</v>
      </c>
      <c r="M25" s="141">
        <v>8</v>
      </c>
      <c r="N25"/>
      <c r="O25"/>
      <c r="P25"/>
      <c r="Q25"/>
      <c r="R25"/>
      <c r="S25"/>
    </row>
    <row r="26" spans="1:19" ht="15" x14ac:dyDescent="0.25">
      <c r="A26" s="113">
        <f t="shared" si="0"/>
        <v>0</v>
      </c>
      <c r="B26" s="113">
        <f t="shared" si="0"/>
        <v>27</v>
      </c>
      <c r="C26" s="113" t="s">
        <v>198</v>
      </c>
      <c r="D26" s="113" t="s">
        <v>199</v>
      </c>
      <c r="E26" s="113" t="s">
        <v>14</v>
      </c>
      <c r="F26" s="113" t="s">
        <v>21</v>
      </c>
      <c r="G26" s="113" t="s">
        <v>253</v>
      </c>
      <c r="H26" s="135">
        <f>IF(Jury_Data!$I$17="","",Jury_Data!$I$17)</f>
        <v>0</v>
      </c>
      <c r="I26" s="113">
        <v>7</v>
      </c>
      <c r="L26" s="113">
        <v>6</v>
      </c>
      <c r="M26" s="141">
        <v>9</v>
      </c>
      <c r="N26"/>
      <c r="O26"/>
      <c r="P26"/>
      <c r="Q26"/>
      <c r="R26"/>
      <c r="S26"/>
    </row>
    <row r="27" spans="1:19" ht="15" x14ac:dyDescent="0.25">
      <c r="A27" s="113">
        <f t="shared" si="0"/>
        <v>0</v>
      </c>
      <c r="B27" s="113">
        <f t="shared" si="0"/>
        <v>27</v>
      </c>
      <c r="C27" s="113" t="s">
        <v>198</v>
      </c>
      <c r="D27" s="113" t="s">
        <v>199</v>
      </c>
      <c r="E27" s="113" t="s">
        <v>22</v>
      </c>
      <c r="F27" s="113" t="s">
        <v>23</v>
      </c>
      <c r="G27" s="113" t="s">
        <v>253</v>
      </c>
      <c r="H27" s="135" t="str">
        <f>IF(Jury_Data!$I$20="","",Jury_Data!$I$20)</f>
        <v/>
      </c>
      <c r="I27" s="113">
        <v>7</v>
      </c>
      <c r="L27" s="113">
        <v>7</v>
      </c>
      <c r="M27" s="141">
        <v>10</v>
      </c>
      <c r="N27"/>
      <c r="O27"/>
      <c r="P27"/>
      <c r="Q27"/>
      <c r="R27"/>
      <c r="S27"/>
    </row>
    <row r="28" spans="1:19" ht="15" x14ac:dyDescent="0.25">
      <c r="A28" s="113">
        <f t="shared" si="0"/>
        <v>0</v>
      </c>
      <c r="B28" s="113">
        <f t="shared" si="0"/>
        <v>27</v>
      </c>
      <c r="C28" s="113" t="s">
        <v>198</v>
      </c>
      <c r="D28" s="113" t="s">
        <v>199</v>
      </c>
      <c r="E28" s="113" t="s">
        <v>22</v>
      </c>
      <c r="F28" s="113" t="s">
        <v>24</v>
      </c>
      <c r="G28" s="113" t="s">
        <v>253</v>
      </c>
      <c r="H28" s="135" t="str">
        <f>IF(Jury_Data!$I$21="","",Jury_Data!$I$21)</f>
        <v/>
      </c>
      <c r="I28" s="113">
        <v>7</v>
      </c>
      <c r="L28" s="113">
        <v>8</v>
      </c>
      <c r="M28" s="141">
        <v>11</v>
      </c>
      <c r="N28"/>
      <c r="O28"/>
      <c r="P28"/>
      <c r="Q28"/>
      <c r="R28"/>
      <c r="S28"/>
    </row>
    <row r="29" spans="1:19" ht="15" x14ac:dyDescent="0.25">
      <c r="A29" s="113">
        <f t="shared" si="0"/>
        <v>0</v>
      </c>
      <c r="B29" s="113">
        <f t="shared" si="0"/>
        <v>27</v>
      </c>
      <c r="C29" s="113" t="s">
        <v>198</v>
      </c>
      <c r="D29" s="113" t="s">
        <v>199</v>
      </c>
      <c r="E29" s="113" t="s">
        <v>22</v>
      </c>
      <c r="F29" s="113" t="s">
        <v>25</v>
      </c>
      <c r="G29" s="113" t="s">
        <v>253</v>
      </c>
      <c r="H29" s="135">
        <f>IF(Jury_Data!$I$22="","",Jury_Data!$I$22)</f>
        <v>0</v>
      </c>
      <c r="I29" s="113">
        <v>7</v>
      </c>
      <c r="L29" s="113">
        <v>9</v>
      </c>
      <c r="M29" s="141">
        <v>12</v>
      </c>
      <c r="N29"/>
      <c r="O29"/>
      <c r="P29"/>
      <c r="Q29"/>
      <c r="R29"/>
      <c r="S29"/>
    </row>
    <row r="30" spans="1:19" ht="15" x14ac:dyDescent="0.25">
      <c r="A30" s="113">
        <f t="shared" si="0"/>
        <v>0</v>
      </c>
      <c r="B30" s="113">
        <f t="shared" si="0"/>
        <v>27</v>
      </c>
      <c r="C30" s="113" t="s">
        <v>198</v>
      </c>
      <c r="D30" s="113" t="s">
        <v>199</v>
      </c>
      <c r="E30" s="113" t="s">
        <v>34</v>
      </c>
      <c r="F30" s="113" t="s">
        <v>206</v>
      </c>
      <c r="G30" s="113" t="s">
        <v>253</v>
      </c>
      <c r="H30" s="135" t="str">
        <f>IF(Jury_Data!$I$34="","",Jury_Data!$I$34)</f>
        <v/>
      </c>
      <c r="I30" s="113">
        <v>7</v>
      </c>
      <c r="L30" s="113">
        <v>10</v>
      </c>
      <c r="M30" s="141">
        <v>13</v>
      </c>
      <c r="N30"/>
      <c r="O30"/>
      <c r="P30"/>
      <c r="Q30"/>
      <c r="R30"/>
      <c r="S30"/>
    </row>
    <row r="31" spans="1:19" ht="15" x14ac:dyDescent="0.25">
      <c r="A31" s="113">
        <f t="shared" si="0"/>
        <v>0</v>
      </c>
      <c r="B31" s="113">
        <f t="shared" si="0"/>
        <v>27</v>
      </c>
      <c r="C31" s="113" t="s">
        <v>198</v>
      </c>
      <c r="D31" s="113" t="s">
        <v>199</v>
      </c>
      <c r="E31" s="113" t="s">
        <v>34</v>
      </c>
      <c r="F31" s="113" t="s">
        <v>207</v>
      </c>
      <c r="G31" s="113" t="s">
        <v>253</v>
      </c>
      <c r="H31" s="135" t="str">
        <f>IF(Jury_Data!$I$35="","",Jury_Data!$I$35)</f>
        <v/>
      </c>
      <c r="I31" s="113">
        <v>7</v>
      </c>
      <c r="L31" s="113">
        <v>11</v>
      </c>
      <c r="M31" s="141">
        <v>14</v>
      </c>
      <c r="N31"/>
      <c r="O31"/>
      <c r="P31"/>
      <c r="Q31"/>
      <c r="R31"/>
      <c r="S31"/>
    </row>
    <row r="32" spans="1:19" ht="15" x14ac:dyDescent="0.25">
      <c r="A32" s="113">
        <f t="shared" si="0"/>
        <v>0</v>
      </c>
      <c r="B32" s="113">
        <f t="shared" si="0"/>
        <v>27</v>
      </c>
      <c r="C32" s="113" t="s">
        <v>198</v>
      </c>
      <c r="D32" s="113" t="s">
        <v>199</v>
      </c>
      <c r="E32" s="113" t="s">
        <v>34</v>
      </c>
      <c r="F32" s="113" t="s">
        <v>38</v>
      </c>
      <c r="G32" s="113" t="s">
        <v>253</v>
      </c>
      <c r="H32" s="135">
        <f>IF(Jury_Data!$I$36="","",Jury_Data!$I$36)</f>
        <v>0</v>
      </c>
      <c r="I32" s="113">
        <v>7</v>
      </c>
      <c r="L32" s="113">
        <v>12</v>
      </c>
      <c r="M32" s="141">
        <v>15</v>
      </c>
      <c r="N32"/>
      <c r="O32"/>
      <c r="P32"/>
      <c r="Q32"/>
      <c r="R32"/>
      <c r="S32"/>
    </row>
    <row r="33" spans="1:20" ht="15" x14ac:dyDescent="0.25">
      <c r="A33" s="113">
        <f t="shared" si="0"/>
        <v>0</v>
      </c>
      <c r="B33" s="113">
        <f t="shared" si="0"/>
        <v>27</v>
      </c>
      <c r="C33" s="113" t="s">
        <v>198</v>
      </c>
      <c r="D33" s="113" t="s">
        <v>199</v>
      </c>
      <c r="E33" s="113" t="s">
        <v>34</v>
      </c>
      <c r="F33" s="113" t="s">
        <v>209</v>
      </c>
      <c r="G33" s="113" t="s">
        <v>253</v>
      </c>
      <c r="H33" s="135" t="str">
        <f>IF(Jury_Data!$I$37="","",Jury_Data!$I$37)</f>
        <v/>
      </c>
      <c r="I33" s="113">
        <v>7</v>
      </c>
      <c r="L33" s="113">
        <v>13</v>
      </c>
      <c r="M33" s="141">
        <v>16</v>
      </c>
      <c r="N33"/>
      <c r="O33"/>
      <c r="P33"/>
      <c r="Q33"/>
      <c r="R33"/>
      <c r="S33"/>
    </row>
    <row r="34" spans="1:20" ht="15" x14ac:dyDescent="0.25">
      <c r="A34" s="113">
        <f t="shared" si="0"/>
        <v>0</v>
      </c>
      <c r="B34" s="113">
        <f t="shared" si="0"/>
        <v>27</v>
      </c>
      <c r="C34" s="113" t="s">
        <v>198</v>
      </c>
      <c r="D34" s="113" t="s">
        <v>199</v>
      </c>
      <c r="E34" s="113" t="s">
        <v>34</v>
      </c>
      <c r="F34" s="113" t="s">
        <v>210</v>
      </c>
      <c r="G34" s="113" t="s">
        <v>253</v>
      </c>
      <c r="H34" s="135" t="str">
        <f>IF(Jury_Data!$I$38="","",Jury_Data!$I$38)</f>
        <v/>
      </c>
      <c r="I34" s="113">
        <v>7</v>
      </c>
      <c r="L34" s="113">
        <v>14</v>
      </c>
      <c r="M34" s="141">
        <v>17</v>
      </c>
      <c r="N34"/>
      <c r="O34"/>
      <c r="P34"/>
      <c r="Q34"/>
      <c r="R34"/>
      <c r="S34"/>
    </row>
    <row r="35" spans="1:20" ht="15" x14ac:dyDescent="0.25">
      <c r="A35" s="113">
        <f t="shared" si="0"/>
        <v>0</v>
      </c>
      <c r="B35" s="113">
        <f t="shared" si="0"/>
        <v>27</v>
      </c>
      <c r="C35" s="113" t="s">
        <v>198</v>
      </c>
      <c r="D35" s="113" t="s">
        <v>199</v>
      </c>
      <c r="E35" s="113" t="s">
        <v>34</v>
      </c>
      <c r="F35" s="113" t="s">
        <v>40</v>
      </c>
      <c r="G35" s="113" t="s">
        <v>253</v>
      </c>
      <c r="H35" s="135">
        <f>IF(Jury_Data!$I$39="","",Jury_Data!$I$39)</f>
        <v>0</v>
      </c>
      <c r="I35" s="113">
        <v>7</v>
      </c>
      <c r="L35" s="113">
        <v>15</v>
      </c>
      <c r="M35" s="141">
        <v>18</v>
      </c>
      <c r="N35"/>
      <c r="O35"/>
      <c r="P35"/>
      <c r="Q35"/>
      <c r="R35"/>
      <c r="S35"/>
    </row>
    <row r="36" spans="1:20" ht="15" x14ac:dyDescent="0.25">
      <c r="A36" s="113">
        <f t="shared" si="0"/>
        <v>0</v>
      </c>
      <c r="B36" s="113">
        <f t="shared" si="0"/>
        <v>27</v>
      </c>
      <c r="C36" s="113" t="s">
        <v>198</v>
      </c>
      <c r="D36" s="113" t="s">
        <v>199</v>
      </c>
      <c r="E36" s="113" t="s">
        <v>34</v>
      </c>
      <c r="F36" s="113" t="s">
        <v>254</v>
      </c>
      <c r="G36" s="113" t="s">
        <v>253</v>
      </c>
      <c r="H36" s="135">
        <f>IF(Jury_Data!$I$40="","",Jury_Data!$I$40)</f>
        <v>0</v>
      </c>
      <c r="I36" s="113">
        <v>7</v>
      </c>
      <c r="L36" s="113">
        <v>16</v>
      </c>
      <c r="M36" s="141">
        <v>19</v>
      </c>
      <c r="N36"/>
      <c r="O36"/>
      <c r="P36"/>
      <c r="Q36"/>
      <c r="R36"/>
      <c r="S36"/>
    </row>
    <row r="37" spans="1:20" ht="15" x14ac:dyDescent="0.25">
      <c r="A37" s="113">
        <f t="shared" si="0"/>
        <v>0</v>
      </c>
      <c r="B37" s="113">
        <f t="shared" si="0"/>
        <v>27</v>
      </c>
      <c r="C37" s="113" t="s">
        <v>198</v>
      </c>
      <c r="D37" s="113" t="s">
        <v>199</v>
      </c>
      <c r="E37" s="113" t="s">
        <v>7</v>
      </c>
      <c r="F37" s="113" t="s">
        <v>201</v>
      </c>
      <c r="G37" s="113" t="s">
        <v>255</v>
      </c>
      <c r="H37" s="135" t="str">
        <f>IF(Jury_Data!$J$9="","",Jury_Data!$J$9)</f>
        <v/>
      </c>
      <c r="I37" s="113">
        <v>7</v>
      </c>
      <c r="L37" s="113">
        <v>17</v>
      </c>
      <c r="M37" s="141">
        <v>20</v>
      </c>
      <c r="N37"/>
      <c r="O37"/>
      <c r="P37"/>
      <c r="Q37"/>
      <c r="R37"/>
      <c r="S37"/>
    </row>
    <row r="38" spans="1:20" ht="15" x14ac:dyDescent="0.25">
      <c r="A38" s="113">
        <f t="shared" si="0"/>
        <v>0</v>
      </c>
      <c r="B38" s="113">
        <f t="shared" si="0"/>
        <v>27</v>
      </c>
      <c r="C38" s="113" t="s">
        <v>198</v>
      </c>
      <c r="D38" s="113" t="s">
        <v>199</v>
      </c>
      <c r="E38" s="113" t="s">
        <v>14</v>
      </c>
      <c r="F38" s="113" t="s">
        <v>16</v>
      </c>
      <c r="G38" s="113" t="s">
        <v>255</v>
      </c>
      <c r="H38" s="135" t="str">
        <f>IF(Jury_Data!$J$12="","",Jury_Data!$J$12)</f>
        <v/>
      </c>
      <c r="I38" s="113">
        <v>7</v>
      </c>
      <c r="L38" s="113">
        <v>18</v>
      </c>
      <c r="M38" s="141">
        <v>21</v>
      </c>
      <c r="N38"/>
      <c r="O38"/>
      <c r="P38"/>
      <c r="Q38"/>
      <c r="R38"/>
      <c r="S38"/>
    </row>
    <row r="39" spans="1:20" ht="15" x14ac:dyDescent="0.25">
      <c r="A39" s="113">
        <f t="shared" ref="A39:B43" si="1">A38</f>
        <v>0</v>
      </c>
      <c r="B39" s="113">
        <f t="shared" si="1"/>
        <v>27</v>
      </c>
      <c r="C39" s="113" t="s">
        <v>198</v>
      </c>
      <c r="D39" s="113" t="s">
        <v>199</v>
      </c>
      <c r="E39" s="113" t="s">
        <v>14</v>
      </c>
      <c r="F39" s="113" t="s">
        <v>17</v>
      </c>
      <c r="G39" s="113" t="s">
        <v>255</v>
      </c>
      <c r="H39" s="135" t="str">
        <f>IF(Jury_Data!$J$13="","",Jury_Data!$J$13)</f>
        <v/>
      </c>
      <c r="I39" s="113">
        <v>7</v>
      </c>
      <c r="L39" s="113">
        <v>19</v>
      </c>
      <c r="M39" s="141">
        <v>22</v>
      </c>
      <c r="N39"/>
      <c r="O39"/>
      <c r="P39"/>
      <c r="Q39"/>
      <c r="R39"/>
      <c r="S39"/>
    </row>
    <row r="40" spans="1:20" ht="15" x14ac:dyDescent="0.25">
      <c r="A40" s="113">
        <f t="shared" si="1"/>
        <v>0</v>
      </c>
      <c r="B40" s="113">
        <f t="shared" si="1"/>
        <v>27</v>
      </c>
      <c r="C40" s="113" t="s">
        <v>198</v>
      </c>
      <c r="D40" s="113" t="s">
        <v>199</v>
      </c>
      <c r="E40" s="113" t="s">
        <v>14</v>
      </c>
      <c r="F40" s="113" t="s">
        <v>18</v>
      </c>
      <c r="G40" s="113" t="s">
        <v>255</v>
      </c>
      <c r="H40" s="135" t="str">
        <f>IF(Jury_Data!$J$14="","",Jury_Data!$J$14)</f>
        <v/>
      </c>
      <c r="I40" s="113">
        <v>7</v>
      </c>
      <c r="L40" s="113">
        <v>20</v>
      </c>
      <c r="M40" s="141">
        <v>23</v>
      </c>
      <c r="N40"/>
      <c r="O40"/>
      <c r="P40"/>
      <c r="Q40"/>
      <c r="R40"/>
      <c r="S40"/>
    </row>
    <row r="41" spans="1:20" ht="15" x14ac:dyDescent="0.25">
      <c r="A41" s="113">
        <f t="shared" si="1"/>
        <v>0</v>
      </c>
      <c r="B41" s="113">
        <f t="shared" si="1"/>
        <v>27</v>
      </c>
      <c r="C41" s="113" t="s">
        <v>198</v>
      </c>
      <c r="D41" s="113" t="s">
        <v>199</v>
      </c>
      <c r="E41" s="113" t="s">
        <v>14</v>
      </c>
      <c r="F41" s="113" t="s">
        <v>203</v>
      </c>
      <c r="G41" s="113" t="s">
        <v>255</v>
      </c>
      <c r="H41" s="135" t="str">
        <f>IF(Jury_Data!$J$15="","",Jury_Data!$J$15)</f>
        <v/>
      </c>
      <c r="I41" s="113">
        <v>7</v>
      </c>
      <c r="L41" s="113">
        <v>21</v>
      </c>
      <c r="M41" s="141">
        <v>24</v>
      </c>
      <c r="N41"/>
      <c r="O41"/>
      <c r="P41"/>
      <c r="Q41"/>
      <c r="R41"/>
      <c r="S41"/>
    </row>
    <row r="42" spans="1:20" ht="15" x14ac:dyDescent="0.25">
      <c r="A42" s="113">
        <f t="shared" si="1"/>
        <v>0</v>
      </c>
      <c r="B42" s="113">
        <f t="shared" si="1"/>
        <v>27</v>
      </c>
      <c r="C42" s="113" t="s">
        <v>198</v>
      </c>
      <c r="D42" s="113" t="s">
        <v>199</v>
      </c>
      <c r="E42" s="113" t="s">
        <v>14</v>
      </c>
      <c r="F42" s="113" t="s">
        <v>21</v>
      </c>
      <c r="G42" s="113" t="s">
        <v>255</v>
      </c>
      <c r="H42" s="135">
        <f>IF(Jury_Data!$J$17="","",Jury_Data!$J$17)</f>
        <v>0</v>
      </c>
      <c r="I42" s="113">
        <v>7</v>
      </c>
      <c r="L42" s="113">
        <v>22</v>
      </c>
      <c r="M42" s="141">
        <v>25</v>
      </c>
      <c r="N42"/>
      <c r="O42"/>
      <c r="P42"/>
      <c r="Q42"/>
      <c r="R42"/>
      <c r="S42"/>
    </row>
    <row r="43" spans="1:20" ht="15" x14ac:dyDescent="0.25">
      <c r="A43" s="113">
        <f t="shared" si="1"/>
        <v>0</v>
      </c>
      <c r="B43" s="113">
        <f t="shared" si="1"/>
        <v>27</v>
      </c>
      <c r="C43" s="113" t="s">
        <v>198</v>
      </c>
      <c r="D43" s="113" t="s">
        <v>199</v>
      </c>
      <c r="E43" s="113" t="s">
        <v>22</v>
      </c>
      <c r="F43" s="113" t="s">
        <v>23</v>
      </c>
      <c r="G43" s="113" t="s">
        <v>255</v>
      </c>
      <c r="H43" s="135" t="str">
        <f>IF(Jury_Data!$J$20="","",Jury_Data!$J$20)</f>
        <v/>
      </c>
      <c r="I43" s="113">
        <v>7</v>
      </c>
      <c r="L43" s="113">
        <v>23</v>
      </c>
      <c r="M43" s="141">
        <v>26</v>
      </c>
      <c r="N43"/>
      <c r="O43"/>
      <c r="P43"/>
      <c r="Q43"/>
      <c r="R43"/>
      <c r="S43"/>
    </row>
    <row r="44" spans="1:20" ht="15" x14ac:dyDescent="0.25">
      <c r="A44" s="113">
        <f t="shared" ref="A44:B44" si="2">A43</f>
        <v>0</v>
      </c>
      <c r="B44" s="113">
        <f t="shared" si="2"/>
        <v>27</v>
      </c>
      <c r="C44" s="113" t="s">
        <v>198</v>
      </c>
      <c r="D44" s="113" t="s">
        <v>199</v>
      </c>
      <c r="E44" s="113" t="s">
        <v>22</v>
      </c>
      <c r="F44" s="113" t="s">
        <v>24</v>
      </c>
      <c r="G44" s="113" t="s">
        <v>255</v>
      </c>
      <c r="H44" s="135" t="str">
        <f>IF(Jury_Data!$J$21="","",Jury_Data!$J$21)</f>
        <v/>
      </c>
      <c r="I44" s="113">
        <v>7</v>
      </c>
      <c r="L44" s="113">
        <v>24</v>
      </c>
      <c r="M44" s="141">
        <v>27</v>
      </c>
      <c r="N44"/>
      <c r="O44"/>
      <c r="P44"/>
      <c r="Q44"/>
      <c r="R44"/>
      <c r="S44"/>
      <c r="T44" s="127"/>
    </row>
    <row r="45" spans="1:20" ht="15" x14ac:dyDescent="0.25">
      <c r="A45" s="113">
        <f t="shared" ref="A45:B45" si="3">A44</f>
        <v>0</v>
      </c>
      <c r="B45" s="113">
        <f t="shared" si="3"/>
        <v>27</v>
      </c>
      <c r="C45" s="113" t="s">
        <v>198</v>
      </c>
      <c r="D45" s="113" t="s">
        <v>199</v>
      </c>
      <c r="E45" s="113" t="s">
        <v>22</v>
      </c>
      <c r="F45" s="113" t="s">
        <v>25</v>
      </c>
      <c r="G45" s="113" t="s">
        <v>255</v>
      </c>
      <c r="H45" s="135">
        <f>IF(Jury_Data!$J$22="","",Jury_Data!$J$22)</f>
        <v>0</v>
      </c>
      <c r="I45" s="113">
        <v>7</v>
      </c>
      <c r="L45" s="113">
        <v>25</v>
      </c>
      <c r="M45" s="141">
        <v>28</v>
      </c>
      <c r="N45"/>
      <c r="O45"/>
      <c r="P45"/>
      <c r="Q45"/>
      <c r="R45"/>
      <c r="S45"/>
      <c r="T45" s="127"/>
    </row>
    <row r="46" spans="1:20" ht="15" x14ac:dyDescent="0.25">
      <c r="A46" s="113">
        <f t="shared" ref="A46:B46" si="4">A45</f>
        <v>0</v>
      </c>
      <c r="B46" s="113">
        <f t="shared" si="4"/>
        <v>27</v>
      </c>
      <c r="C46" s="113" t="s">
        <v>198</v>
      </c>
      <c r="D46" s="113" t="s">
        <v>199</v>
      </c>
      <c r="E46" s="113" t="s">
        <v>34</v>
      </c>
      <c r="F46" s="113" t="s">
        <v>206</v>
      </c>
      <c r="G46" s="113" t="s">
        <v>255</v>
      </c>
      <c r="H46" s="135" t="str">
        <f>IF(Jury_Data!$J$34="","",Jury_Data!$J$34)</f>
        <v/>
      </c>
      <c r="I46" s="113">
        <v>7</v>
      </c>
      <c r="L46" s="113">
        <v>26</v>
      </c>
      <c r="M46" s="141">
        <v>29</v>
      </c>
      <c r="N46"/>
      <c r="O46"/>
      <c r="P46"/>
      <c r="Q46"/>
      <c r="R46"/>
      <c r="S46"/>
    </row>
    <row r="47" spans="1:20" ht="15" x14ac:dyDescent="0.25">
      <c r="A47" s="113">
        <f t="shared" ref="A47:B47" si="5">A46</f>
        <v>0</v>
      </c>
      <c r="B47" s="113">
        <f t="shared" si="5"/>
        <v>27</v>
      </c>
      <c r="C47" s="113" t="s">
        <v>198</v>
      </c>
      <c r="D47" s="113" t="s">
        <v>199</v>
      </c>
      <c r="E47" s="113" t="s">
        <v>34</v>
      </c>
      <c r="F47" s="113" t="s">
        <v>207</v>
      </c>
      <c r="G47" s="113" t="s">
        <v>255</v>
      </c>
      <c r="H47" s="135" t="str">
        <f>IF(Jury_Data!$J$35="","",Jury_Data!$J$35)</f>
        <v/>
      </c>
      <c r="I47" s="113">
        <v>7</v>
      </c>
      <c r="L47" s="113">
        <v>27</v>
      </c>
      <c r="M47" s="141">
        <v>30</v>
      </c>
      <c r="N47"/>
      <c r="O47"/>
      <c r="P47"/>
      <c r="Q47"/>
      <c r="R47"/>
      <c r="S47"/>
    </row>
    <row r="48" spans="1:20" ht="15" x14ac:dyDescent="0.25">
      <c r="A48" s="113">
        <f t="shared" ref="A48:B48" si="6">A47</f>
        <v>0</v>
      </c>
      <c r="B48" s="113">
        <f t="shared" si="6"/>
        <v>27</v>
      </c>
      <c r="C48" s="113" t="s">
        <v>198</v>
      </c>
      <c r="D48" s="113" t="s">
        <v>199</v>
      </c>
      <c r="E48" s="113" t="s">
        <v>34</v>
      </c>
      <c r="F48" s="113" t="s">
        <v>38</v>
      </c>
      <c r="G48" s="113" t="s">
        <v>255</v>
      </c>
      <c r="H48" s="135">
        <f>IF(Jury_Data!$J$36="","",Jury_Data!$J$36)</f>
        <v>0</v>
      </c>
      <c r="I48" s="113">
        <v>7</v>
      </c>
      <c r="L48" s="113">
        <v>28</v>
      </c>
      <c r="M48" s="141">
        <v>31</v>
      </c>
      <c r="N48"/>
      <c r="O48"/>
      <c r="P48"/>
      <c r="Q48"/>
      <c r="R48"/>
      <c r="S48"/>
    </row>
    <row r="49" spans="1:19" ht="15" x14ac:dyDescent="0.25">
      <c r="A49" s="113">
        <f t="shared" ref="A49:B49" si="7">A48</f>
        <v>0</v>
      </c>
      <c r="B49" s="113">
        <f t="shared" si="7"/>
        <v>27</v>
      </c>
      <c r="C49" s="113" t="s">
        <v>198</v>
      </c>
      <c r="D49" s="113" t="s">
        <v>199</v>
      </c>
      <c r="E49" s="113" t="s">
        <v>34</v>
      </c>
      <c r="F49" s="113" t="s">
        <v>209</v>
      </c>
      <c r="G49" s="113" t="s">
        <v>255</v>
      </c>
      <c r="H49" s="135" t="str">
        <f>IF(Jury_Data!$J$37="","",Jury_Data!$J$37)</f>
        <v/>
      </c>
      <c r="I49" s="113">
        <v>7</v>
      </c>
      <c r="L49" s="113">
        <v>29</v>
      </c>
      <c r="M49" s="141">
        <v>32</v>
      </c>
      <c r="N49"/>
      <c r="O49"/>
      <c r="P49"/>
      <c r="Q49"/>
      <c r="R49"/>
      <c r="S49"/>
    </row>
    <row r="50" spans="1:19" ht="15" x14ac:dyDescent="0.25">
      <c r="A50" s="113">
        <f t="shared" ref="A50:B50" si="8">A49</f>
        <v>0</v>
      </c>
      <c r="B50" s="113">
        <f t="shared" si="8"/>
        <v>27</v>
      </c>
      <c r="C50" s="113" t="s">
        <v>198</v>
      </c>
      <c r="D50" s="113" t="s">
        <v>199</v>
      </c>
      <c r="E50" s="113" t="s">
        <v>34</v>
      </c>
      <c r="F50" s="113" t="s">
        <v>210</v>
      </c>
      <c r="G50" s="113" t="s">
        <v>255</v>
      </c>
      <c r="H50" s="135" t="str">
        <f>IF(Jury_Data!$J$38="","",Jury_Data!$J$38)</f>
        <v/>
      </c>
      <c r="I50" s="113">
        <v>7</v>
      </c>
      <c r="L50" s="113">
        <v>30</v>
      </c>
      <c r="M50" s="141">
        <v>33</v>
      </c>
      <c r="N50"/>
      <c r="O50"/>
      <c r="P50"/>
      <c r="Q50"/>
      <c r="R50"/>
      <c r="S50"/>
    </row>
    <row r="51" spans="1:19" ht="15" x14ac:dyDescent="0.25">
      <c r="A51" s="113">
        <f t="shared" ref="A51:B51" si="9">A50</f>
        <v>0</v>
      </c>
      <c r="B51" s="113">
        <f t="shared" si="9"/>
        <v>27</v>
      </c>
      <c r="C51" s="113" t="s">
        <v>198</v>
      </c>
      <c r="D51" s="113" t="s">
        <v>199</v>
      </c>
      <c r="E51" s="113" t="s">
        <v>34</v>
      </c>
      <c r="F51" s="113" t="s">
        <v>40</v>
      </c>
      <c r="G51" s="113" t="s">
        <v>255</v>
      </c>
      <c r="H51" s="135">
        <f>IF(Jury_Data!$J$39="","",Jury_Data!$J$39)</f>
        <v>0</v>
      </c>
      <c r="I51" s="113">
        <v>7</v>
      </c>
      <c r="L51" s="113">
        <v>31</v>
      </c>
      <c r="M51" s="141">
        <v>34</v>
      </c>
      <c r="N51"/>
      <c r="O51"/>
      <c r="P51"/>
      <c r="Q51"/>
      <c r="R51"/>
      <c r="S51"/>
    </row>
    <row r="52" spans="1:19" ht="15" x14ac:dyDescent="0.25">
      <c r="A52" s="113">
        <f t="shared" ref="A52:B52" si="10">A51</f>
        <v>0</v>
      </c>
      <c r="B52" s="113">
        <f t="shared" si="10"/>
        <v>27</v>
      </c>
      <c r="C52" s="113" t="s">
        <v>198</v>
      </c>
      <c r="D52" s="113" t="s">
        <v>199</v>
      </c>
      <c r="E52" s="113" t="s">
        <v>34</v>
      </c>
      <c r="F52" s="113" t="s">
        <v>254</v>
      </c>
      <c r="G52" s="113" t="s">
        <v>255</v>
      </c>
      <c r="H52" s="135">
        <f>IF(Jury_Data!$J$40="","",Jury_Data!$J$40)</f>
        <v>0</v>
      </c>
      <c r="I52" s="113">
        <v>7</v>
      </c>
      <c r="L52" s="113">
        <v>32</v>
      </c>
      <c r="M52" s="141">
        <v>35</v>
      </c>
      <c r="N52"/>
      <c r="O52"/>
      <c r="P52"/>
      <c r="Q52"/>
      <c r="R52"/>
      <c r="S52"/>
    </row>
    <row r="53" spans="1:19" ht="15" x14ac:dyDescent="0.25">
      <c r="A53" s="113">
        <f t="shared" ref="A53:B53" si="11">A52</f>
        <v>0</v>
      </c>
      <c r="B53" s="113">
        <f t="shared" si="11"/>
        <v>27</v>
      </c>
      <c r="C53" s="113" t="s">
        <v>198</v>
      </c>
      <c r="D53" s="113" t="s">
        <v>199</v>
      </c>
      <c r="E53" s="113" t="s">
        <v>7</v>
      </c>
      <c r="F53" s="113" t="s">
        <v>201</v>
      </c>
      <c r="G53" s="113" t="s">
        <v>256</v>
      </c>
      <c r="H53" s="135" t="str">
        <f>IF(Jury_Data!$K$9="","",Jury_Data!$K$9)</f>
        <v/>
      </c>
      <c r="I53" s="113">
        <v>7</v>
      </c>
      <c r="L53" s="113">
        <v>33</v>
      </c>
      <c r="M53" s="141">
        <v>36</v>
      </c>
      <c r="N53"/>
      <c r="O53"/>
      <c r="P53"/>
      <c r="Q53"/>
      <c r="R53"/>
      <c r="S53"/>
    </row>
    <row r="54" spans="1:19" ht="15" x14ac:dyDescent="0.25">
      <c r="A54" s="113">
        <f t="shared" ref="A54:B54" si="12">A53</f>
        <v>0</v>
      </c>
      <c r="B54" s="113">
        <f t="shared" si="12"/>
        <v>27</v>
      </c>
      <c r="C54" s="113" t="s">
        <v>198</v>
      </c>
      <c r="D54" s="113" t="s">
        <v>199</v>
      </c>
      <c r="E54" s="113" t="s">
        <v>14</v>
      </c>
      <c r="F54" s="113" t="s">
        <v>16</v>
      </c>
      <c r="G54" s="113" t="s">
        <v>256</v>
      </c>
      <c r="H54" s="135" t="str">
        <f>IF(Jury_Data!$K$12="","",Jury_Data!$K$12)</f>
        <v/>
      </c>
      <c r="I54" s="113">
        <v>7</v>
      </c>
      <c r="L54" s="113">
        <v>34</v>
      </c>
      <c r="M54" s="141">
        <v>37</v>
      </c>
      <c r="N54"/>
      <c r="O54"/>
      <c r="P54"/>
      <c r="Q54"/>
      <c r="R54"/>
      <c r="S54"/>
    </row>
    <row r="55" spans="1:19" ht="15" x14ac:dyDescent="0.25">
      <c r="A55" s="113">
        <f t="shared" ref="A55:B55" si="13">A54</f>
        <v>0</v>
      </c>
      <c r="B55" s="113">
        <f t="shared" si="13"/>
        <v>27</v>
      </c>
      <c r="C55" s="113" t="s">
        <v>198</v>
      </c>
      <c r="D55" s="113" t="s">
        <v>199</v>
      </c>
      <c r="E55" s="113" t="s">
        <v>14</v>
      </c>
      <c r="F55" s="113" t="s">
        <v>17</v>
      </c>
      <c r="G55" s="113" t="s">
        <v>256</v>
      </c>
      <c r="H55" s="135" t="str">
        <f>IF(Jury_Data!$K$13="","",Jury_Data!$K$13)</f>
        <v/>
      </c>
      <c r="I55" s="113">
        <v>7</v>
      </c>
      <c r="L55" s="113">
        <v>35</v>
      </c>
      <c r="M55" s="141">
        <v>38</v>
      </c>
      <c r="N55"/>
      <c r="O55"/>
      <c r="P55"/>
      <c r="Q55"/>
      <c r="R55"/>
      <c r="S55"/>
    </row>
    <row r="56" spans="1:19" ht="15" x14ac:dyDescent="0.25">
      <c r="A56" s="113">
        <f t="shared" ref="A56:B56" si="14">A55</f>
        <v>0</v>
      </c>
      <c r="B56" s="113">
        <f t="shared" si="14"/>
        <v>27</v>
      </c>
      <c r="C56" s="113" t="s">
        <v>198</v>
      </c>
      <c r="D56" s="113" t="s">
        <v>199</v>
      </c>
      <c r="E56" s="113" t="s">
        <v>14</v>
      </c>
      <c r="F56" s="113" t="s">
        <v>18</v>
      </c>
      <c r="G56" s="113" t="s">
        <v>256</v>
      </c>
      <c r="H56" s="135" t="str">
        <f>IF(Jury_Data!$K$14="","",Jury_Data!$K$14)</f>
        <v/>
      </c>
      <c r="I56" s="113">
        <v>7</v>
      </c>
      <c r="L56" s="113">
        <v>36</v>
      </c>
      <c r="M56" s="141">
        <v>39</v>
      </c>
      <c r="N56"/>
      <c r="O56"/>
      <c r="P56"/>
      <c r="Q56"/>
      <c r="R56"/>
      <c r="S56"/>
    </row>
    <row r="57" spans="1:19" ht="15" x14ac:dyDescent="0.25">
      <c r="A57" s="113">
        <f t="shared" ref="A57:B57" si="15">A56</f>
        <v>0</v>
      </c>
      <c r="B57" s="113">
        <f t="shared" si="15"/>
        <v>27</v>
      </c>
      <c r="C57" s="113" t="s">
        <v>198</v>
      </c>
      <c r="D57" s="113" t="s">
        <v>199</v>
      </c>
      <c r="E57" s="113" t="s">
        <v>14</v>
      </c>
      <c r="F57" s="113" t="s">
        <v>203</v>
      </c>
      <c r="G57" s="113" t="s">
        <v>256</v>
      </c>
      <c r="H57" s="135" t="str">
        <f>IF(Jury_Data!$K$15="","",Jury_Data!$K$15)</f>
        <v/>
      </c>
      <c r="I57" s="113">
        <v>7</v>
      </c>
      <c r="L57" s="113">
        <v>37</v>
      </c>
      <c r="M57" s="141">
        <v>40</v>
      </c>
      <c r="N57"/>
      <c r="O57"/>
      <c r="P57"/>
      <c r="Q57"/>
      <c r="R57"/>
      <c r="S57"/>
    </row>
    <row r="58" spans="1:19" ht="15" x14ac:dyDescent="0.25">
      <c r="A58" s="113">
        <f t="shared" ref="A58:B58" si="16">A57</f>
        <v>0</v>
      </c>
      <c r="B58" s="113">
        <f t="shared" si="16"/>
        <v>27</v>
      </c>
      <c r="C58" s="113" t="s">
        <v>198</v>
      </c>
      <c r="D58" s="113" t="s">
        <v>199</v>
      </c>
      <c r="E58" s="113" t="s">
        <v>14</v>
      </c>
      <c r="F58" s="113" t="s">
        <v>21</v>
      </c>
      <c r="G58" s="113" t="s">
        <v>256</v>
      </c>
      <c r="H58" s="135">
        <f>IF(Jury_Data!$K$17="","",Jury_Data!$K$17)</f>
        <v>0</v>
      </c>
      <c r="I58" s="113">
        <v>7</v>
      </c>
      <c r="L58" s="113">
        <v>38</v>
      </c>
      <c r="M58" s="141">
        <v>41</v>
      </c>
      <c r="N58"/>
      <c r="O58"/>
      <c r="P58"/>
      <c r="Q58"/>
      <c r="R58"/>
      <c r="S58"/>
    </row>
    <row r="59" spans="1:19" ht="15" x14ac:dyDescent="0.25">
      <c r="A59" s="113">
        <f t="shared" ref="A59:B59" si="17">A58</f>
        <v>0</v>
      </c>
      <c r="B59" s="113">
        <f t="shared" si="17"/>
        <v>27</v>
      </c>
      <c r="C59" s="113" t="s">
        <v>198</v>
      </c>
      <c r="D59" s="113" t="s">
        <v>199</v>
      </c>
      <c r="E59" s="113" t="s">
        <v>22</v>
      </c>
      <c r="F59" s="113" t="s">
        <v>23</v>
      </c>
      <c r="G59" s="113" t="s">
        <v>256</v>
      </c>
      <c r="H59" s="135" t="str">
        <f>IF(Jury_Data!$K$20="","",Jury_Data!$K$20)</f>
        <v/>
      </c>
      <c r="I59" s="113">
        <v>7</v>
      </c>
      <c r="L59" s="113">
        <v>39</v>
      </c>
      <c r="M59" s="141">
        <v>42</v>
      </c>
      <c r="N59"/>
      <c r="O59"/>
      <c r="P59"/>
      <c r="Q59"/>
      <c r="R59"/>
      <c r="S59"/>
    </row>
    <row r="60" spans="1:19" ht="15" x14ac:dyDescent="0.25">
      <c r="A60" s="113">
        <f t="shared" ref="A60:B60" si="18">A59</f>
        <v>0</v>
      </c>
      <c r="B60" s="113">
        <f t="shared" si="18"/>
        <v>27</v>
      </c>
      <c r="C60" s="113" t="s">
        <v>198</v>
      </c>
      <c r="D60" s="113" t="s">
        <v>199</v>
      </c>
      <c r="E60" s="113" t="s">
        <v>22</v>
      </c>
      <c r="F60" s="113" t="s">
        <v>24</v>
      </c>
      <c r="G60" s="113" t="s">
        <v>256</v>
      </c>
      <c r="H60" s="135" t="str">
        <f>IF(Jury_Data!$K$21="","",Jury_Data!$K$21)</f>
        <v/>
      </c>
      <c r="I60" s="113">
        <v>7</v>
      </c>
      <c r="L60" s="113">
        <v>40</v>
      </c>
      <c r="M60" s="141">
        <v>43</v>
      </c>
      <c r="N60"/>
      <c r="O60"/>
      <c r="P60"/>
      <c r="Q60"/>
      <c r="R60"/>
      <c r="S60"/>
    </row>
    <row r="61" spans="1:19" ht="15" x14ac:dyDescent="0.25">
      <c r="A61" s="113">
        <f t="shared" ref="A61:B61" si="19">A60</f>
        <v>0</v>
      </c>
      <c r="B61" s="113">
        <f t="shared" si="19"/>
        <v>27</v>
      </c>
      <c r="C61" s="113" t="s">
        <v>198</v>
      </c>
      <c r="D61" s="113" t="s">
        <v>199</v>
      </c>
      <c r="E61" s="113" t="s">
        <v>22</v>
      </c>
      <c r="F61" s="113" t="s">
        <v>25</v>
      </c>
      <c r="G61" s="113" t="s">
        <v>256</v>
      </c>
      <c r="H61" s="135">
        <f>IF(Jury_Data!$K$22="","",Jury_Data!$K$22)</f>
        <v>0</v>
      </c>
      <c r="I61" s="113">
        <v>7</v>
      </c>
      <c r="L61" s="113">
        <v>41</v>
      </c>
      <c r="M61" s="141">
        <v>44</v>
      </c>
      <c r="N61"/>
      <c r="O61"/>
      <c r="P61"/>
      <c r="Q61"/>
      <c r="R61"/>
      <c r="S61"/>
    </row>
    <row r="62" spans="1:19" ht="15" x14ac:dyDescent="0.25">
      <c r="A62" s="113">
        <f t="shared" ref="A62:B62" si="20">A61</f>
        <v>0</v>
      </c>
      <c r="B62" s="113">
        <f t="shared" si="20"/>
        <v>27</v>
      </c>
      <c r="C62" s="113" t="s">
        <v>198</v>
      </c>
      <c r="D62" s="113" t="s">
        <v>199</v>
      </c>
      <c r="E62" s="113" t="s">
        <v>34</v>
      </c>
      <c r="F62" s="113" t="s">
        <v>206</v>
      </c>
      <c r="G62" s="113" t="s">
        <v>256</v>
      </c>
      <c r="H62" s="135" t="str">
        <f>IF(Jury_Data!$K$34="","",Jury_Data!$K$34)</f>
        <v/>
      </c>
      <c r="I62" s="113">
        <v>7</v>
      </c>
      <c r="L62" s="113">
        <v>42</v>
      </c>
      <c r="M62" s="141">
        <v>45</v>
      </c>
      <c r="N62"/>
      <c r="O62"/>
      <c r="P62"/>
      <c r="Q62"/>
      <c r="R62"/>
      <c r="S62"/>
    </row>
    <row r="63" spans="1:19" ht="15" x14ac:dyDescent="0.25">
      <c r="A63" s="113">
        <f t="shared" ref="A63:B63" si="21">A62</f>
        <v>0</v>
      </c>
      <c r="B63" s="113">
        <f t="shared" si="21"/>
        <v>27</v>
      </c>
      <c r="C63" s="113" t="s">
        <v>198</v>
      </c>
      <c r="D63" s="113" t="s">
        <v>199</v>
      </c>
      <c r="E63" s="113" t="s">
        <v>34</v>
      </c>
      <c r="F63" s="113" t="s">
        <v>207</v>
      </c>
      <c r="G63" s="113" t="s">
        <v>256</v>
      </c>
      <c r="H63" s="135" t="str">
        <f>IF(Jury_Data!$K$35="","",Jury_Data!$K$35)</f>
        <v/>
      </c>
      <c r="I63" s="113">
        <v>7</v>
      </c>
      <c r="L63" s="113">
        <v>43</v>
      </c>
      <c r="M63" s="141">
        <v>46</v>
      </c>
      <c r="N63"/>
      <c r="O63"/>
      <c r="P63"/>
      <c r="Q63"/>
      <c r="R63"/>
      <c r="S63"/>
    </row>
    <row r="64" spans="1:19" ht="15" x14ac:dyDescent="0.25">
      <c r="A64" s="113">
        <f t="shared" ref="A64:B64" si="22">A63</f>
        <v>0</v>
      </c>
      <c r="B64" s="113">
        <f t="shared" si="22"/>
        <v>27</v>
      </c>
      <c r="C64" s="113" t="s">
        <v>198</v>
      </c>
      <c r="D64" s="113" t="s">
        <v>199</v>
      </c>
      <c r="E64" s="113" t="s">
        <v>34</v>
      </c>
      <c r="F64" s="113" t="s">
        <v>38</v>
      </c>
      <c r="G64" s="113" t="s">
        <v>256</v>
      </c>
      <c r="H64" s="135">
        <f>IF(Jury_Data!$K$36="","",Jury_Data!$K$36)</f>
        <v>0</v>
      </c>
      <c r="I64" s="113">
        <v>7</v>
      </c>
      <c r="L64" s="113">
        <v>44</v>
      </c>
      <c r="M64" s="141">
        <v>47</v>
      </c>
      <c r="N64"/>
      <c r="O64"/>
      <c r="P64"/>
      <c r="Q64"/>
      <c r="R64"/>
      <c r="S64"/>
    </row>
    <row r="65" spans="1:19" ht="15" x14ac:dyDescent="0.25">
      <c r="A65" s="113">
        <f t="shared" ref="A65:B65" si="23">A64</f>
        <v>0</v>
      </c>
      <c r="B65" s="113">
        <f t="shared" si="23"/>
        <v>27</v>
      </c>
      <c r="C65" s="113" t="s">
        <v>198</v>
      </c>
      <c r="D65" s="113" t="s">
        <v>199</v>
      </c>
      <c r="E65" s="113" t="s">
        <v>34</v>
      </c>
      <c r="F65" s="113" t="s">
        <v>209</v>
      </c>
      <c r="G65" s="113" t="s">
        <v>256</v>
      </c>
      <c r="H65" s="135" t="str">
        <f>IF(Jury_Data!$K$37="","",Jury_Data!$K$37)</f>
        <v/>
      </c>
      <c r="I65" s="113">
        <v>7</v>
      </c>
      <c r="L65" s="113">
        <v>45</v>
      </c>
      <c r="M65" s="141">
        <v>48</v>
      </c>
      <c r="N65"/>
      <c r="O65"/>
      <c r="P65"/>
      <c r="Q65"/>
      <c r="R65"/>
      <c r="S65"/>
    </row>
    <row r="66" spans="1:19" ht="15" x14ac:dyDescent="0.25">
      <c r="A66" s="113">
        <f t="shared" ref="A66:B66" si="24">A65</f>
        <v>0</v>
      </c>
      <c r="B66" s="113">
        <f t="shared" si="24"/>
        <v>27</v>
      </c>
      <c r="C66" s="113" t="s">
        <v>198</v>
      </c>
      <c r="D66" s="113" t="s">
        <v>199</v>
      </c>
      <c r="E66" s="113" t="s">
        <v>34</v>
      </c>
      <c r="F66" s="113" t="s">
        <v>210</v>
      </c>
      <c r="G66" s="113" t="s">
        <v>256</v>
      </c>
      <c r="H66" s="135" t="str">
        <f>IF(Jury_Data!$K$38="","",Jury_Data!$K$38)</f>
        <v/>
      </c>
      <c r="I66" s="113">
        <v>7</v>
      </c>
      <c r="L66" s="113">
        <v>46</v>
      </c>
      <c r="M66" s="141">
        <v>49</v>
      </c>
      <c r="N66"/>
      <c r="O66"/>
      <c r="P66"/>
      <c r="Q66"/>
      <c r="R66"/>
      <c r="S66"/>
    </row>
    <row r="67" spans="1:19" ht="15" x14ac:dyDescent="0.25">
      <c r="A67" s="113">
        <f t="shared" ref="A67:B67" si="25">A66</f>
        <v>0</v>
      </c>
      <c r="B67" s="113">
        <f t="shared" si="25"/>
        <v>27</v>
      </c>
      <c r="C67" s="113" t="s">
        <v>198</v>
      </c>
      <c r="D67" s="113" t="s">
        <v>199</v>
      </c>
      <c r="E67" s="113" t="s">
        <v>34</v>
      </c>
      <c r="F67" s="113" t="s">
        <v>40</v>
      </c>
      <c r="G67" s="113" t="s">
        <v>256</v>
      </c>
      <c r="H67" s="135">
        <f>IF(Jury_Data!$K$39="","",Jury_Data!$K$39)</f>
        <v>0</v>
      </c>
      <c r="I67" s="113">
        <v>7</v>
      </c>
      <c r="L67" s="113">
        <v>47</v>
      </c>
      <c r="M67" s="141">
        <v>50</v>
      </c>
      <c r="N67"/>
      <c r="O67"/>
      <c r="P67"/>
      <c r="Q67"/>
      <c r="R67"/>
      <c r="S67"/>
    </row>
    <row r="68" spans="1:19" ht="15" x14ac:dyDescent="0.25">
      <c r="A68" s="113">
        <f t="shared" ref="A68:B68" si="26">A67</f>
        <v>0</v>
      </c>
      <c r="B68" s="113">
        <f t="shared" si="26"/>
        <v>27</v>
      </c>
      <c r="C68" s="113" t="s">
        <v>198</v>
      </c>
      <c r="D68" s="113" t="s">
        <v>199</v>
      </c>
      <c r="E68" s="113" t="s">
        <v>34</v>
      </c>
      <c r="F68" s="113" t="s">
        <v>254</v>
      </c>
      <c r="G68" s="113" t="s">
        <v>256</v>
      </c>
      <c r="H68" s="135">
        <f>IF(Jury_Data!$K$40="","",Jury_Data!$K$40)</f>
        <v>0</v>
      </c>
      <c r="I68" s="113">
        <v>7</v>
      </c>
      <c r="L68" s="113">
        <v>48</v>
      </c>
      <c r="M68" s="141">
        <v>51</v>
      </c>
      <c r="N68"/>
      <c r="O68"/>
      <c r="P68"/>
      <c r="Q68"/>
      <c r="R68"/>
      <c r="S68"/>
    </row>
    <row r="69" spans="1:19" ht="15" x14ac:dyDescent="0.25">
      <c r="A69" s="113">
        <f t="shared" ref="A69:B69" si="27">A68</f>
        <v>0</v>
      </c>
      <c r="B69" s="113">
        <f t="shared" si="27"/>
        <v>27</v>
      </c>
      <c r="C69" s="113" t="s">
        <v>198</v>
      </c>
      <c r="D69" s="113" t="s">
        <v>199</v>
      </c>
      <c r="E69" s="113" t="s">
        <v>7</v>
      </c>
      <c r="F69" s="113" t="s">
        <v>201</v>
      </c>
      <c r="G69" s="113" t="s">
        <v>257</v>
      </c>
      <c r="H69" s="135" t="str">
        <f>IF(Jury_Data!$L$9="","",Jury_Data!$L$9)</f>
        <v/>
      </c>
      <c r="I69" s="113">
        <v>7</v>
      </c>
      <c r="L69" s="113">
        <v>49</v>
      </c>
      <c r="M69" s="141">
        <v>52</v>
      </c>
      <c r="N69"/>
      <c r="O69"/>
      <c r="P69"/>
      <c r="Q69"/>
      <c r="R69"/>
      <c r="S69"/>
    </row>
    <row r="70" spans="1:19" ht="15" x14ac:dyDescent="0.25">
      <c r="A70" s="113">
        <f t="shared" ref="A70:B70" si="28">A69</f>
        <v>0</v>
      </c>
      <c r="B70" s="113">
        <f t="shared" si="28"/>
        <v>27</v>
      </c>
      <c r="C70" s="113" t="s">
        <v>198</v>
      </c>
      <c r="D70" s="113" t="s">
        <v>199</v>
      </c>
      <c r="E70" s="113" t="s">
        <v>14</v>
      </c>
      <c r="F70" s="113" t="s">
        <v>16</v>
      </c>
      <c r="G70" s="113" t="s">
        <v>257</v>
      </c>
      <c r="H70" s="135" t="str">
        <f>IF(Jury_Data!$L$12="","",Jury_Data!$L$12)</f>
        <v/>
      </c>
      <c r="I70" s="113">
        <v>7</v>
      </c>
      <c r="L70" s="113">
        <v>50</v>
      </c>
      <c r="M70" s="141">
        <v>53</v>
      </c>
      <c r="N70"/>
      <c r="O70"/>
      <c r="P70"/>
      <c r="Q70"/>
      <c r="R70"/>
      <c r="S70"/>
    </row>
    <row r="71" spans="1:19" ht="15" x14ac:dyDescent="0.25">
      <c r="A71" s="113">
        <f t="shared" ref="A71:B71" si="29">A70</f>
        <v>0</v>
      </c>
      <c r="B71" s="113">
        <f t="shared" si="29"/>
        <v>27</v>
      </c>
      <c r="C71" s="113" t="s">
        <v>198</v>
      </c>
      <c r="D71" s="113" t="s">
        <v>199</v>
      </c>
      <c r="E71" s="113" t="s">
        <v>14</v>
      </c>
      <c r="F71" s="113" t="s">
        <v>17</v>
      </c>
      <c r="G71" s="113" t="s">
        <v>257</v>
      </c>
      <c r="H71" s="135" t="str">
        <f>IF(Jury_Data!$L$13="","",Jury_Data!$L$13)</f>
        <v/>
      </c>
      <c r="I71" s="113">
        <v>7</v>
      </c>
      <c r="L71" s="113">
        <v>51</v>
      </c>
      <c r="M71" s="141">
        <v>54</v>
      </c>
      <c r="N71"/>
      <c r="O71"/>
      <c r="P71"/>
      <c r="Q71"/>
      <c r="R71"/>
      <c r="S71"/>
    </row>
    <row r="72" spans="1:19" ht="15" x14ac:dyDescent="0.25">
      <c r="A72" s="113">
        <f t="shared" ref="A72:B72" si="30">A71</f>
        <v>0</v>
      </c>
      <c r="B72" s="113">
        <f t="shared" si="30"/>
        <v>27</v>
      </c>
      <c r="C72" s="113" t="s">
        <v>198</v>
      </c>
      <c r="D72" s="113" t="s">
        <v>199</v>
      </c>
      <c r="E72" s="113" t="s">
        <v>14</v>
      </c>
      <c r="F72" s="113" t="s">
        <v>18</v>
      </c>
      <c r="G72" s="113" t="s">
        <v>257</v>
      </c>
      <c r="H72" s="135" t="str">
        <f>IF(Jury_Data!$L$14="","",Jury_Data!$L$14)</f>
        <v/>
      </c>
      <c r="I72" s="113">
        <v>7</v>
      </c>
      <c r="L72" s="113">
        <v>52</v>
      </c>
      <c r="M72" s="141">
        <v>55</v>
      </c>
      <c r="N72"/>
      <c r="O72"/>
      <c r="P72"/>
      <c r="Q72"/>
      <c r="R72"/>
      <c r="S72"/>
    </row>
    <row r="73" spans="1:19" ht="15" x14ac:dyDescent="0.25">
      <c r="A73" s="113">
        <f t="shared" ref="A73:B73" si="31">A72</f>
        <v>0</v>
      </c>
      <c r="B73" s="113">
        <f t="shared" si="31"/>
        <v>27</v>
      </c>
      <c r="C73" s="113" t="s">
        <v>198</v>
      </c>
      <c r="D73" s="113" t="s">
        <v>199</v>
      </c>
      <c r="E73" s="113" t="s">
        <v>14</v>
      </c>
      <c r="F73" s="113" t="s">
        <v>203</v>
      </c>
      <c r="G73" s="113" t="s">
        <v>257</v>
      </c>
      <c r="H73" s="135" t="str">
        <f>IF(Jury_Data!$L$15="","",Jury_Data!$L$15)</f>
        <v/>
      </c>
      <c r="I73" s="113">
        <v>7</v>
      </c>
      <c r="L73" s="113">
        <v>53</v>
      </c>
      <c r="M73" s="141">
        <v>56</v>
      </c>
      <c r="N73"/>
      <c r="O73"/>
      <c r="P73"/>
      <c r="Q73"/>
      <c r="R73"/>
      <c r="S73"/>
    </row>
    <row r="74" spans="1:19" ht="15" x14ac:dyDescent="0.25">
      <c r="A74" s="113">
        <f t="shared" ref="A74:B74" si="32">A73</f>
        <v>0</v>
      </c>
      <c r="B74" s="113">
        <f t="shared" si="32"/>
        <v>27</v>
      </c>
      <c r="C74" s="113" t="s">
        <v>198</v>
      </c>
      <c r="D74" s="113" t="s">
        <v>199</v>
      </c>
      <c r="E74" s="113" t="s">
        <v>14</v>
      </c>
      <c r="F74" s="113" t="s">
        <v>21</v>
      </c>
      <c r="G74" s="113" t="s">
        <v>257</v>
      </c>
      <c r="H74" s="135">
        <f>IF(Jury_Data!$L$17="","",Jury_Data!$L$17)</f>
        <v>0</v>
      </c>
      <c r="I74" s="113">
        <v>7</v>
      </c>
      <c r="L74" s="113">
        <v>54</v>
      </c>
      <c r="M74" s="141">
        <v>57</v>
      </c>
      <c r="N74"/>
      <c r="O74"/>
      <c r="P74"/>
      <c r="Q74"/>
      <c r="R74"/>
      <c r="S74"/>
    </row>
    <row r="75" spans="1:19" ht="15" x14ac:dyDescent="0.25">
      <c r="A75" s="113">
        <f t="shared" ref="A75:B75" si="33">A74</f>
        <v>0</v>
      </c>
      <c r="B75" s="113">
        <f t="shared" si="33"/>
        <v>27</v>
      </c>
      <c r="C75" s="113" t="s">
        <v>198</v>
      </c>
      <c r="D75" s="113" t="s">
        <v>199</v>
      </c>
      <c r="E75" s="113" t="s">
        <v>22</v>
      </c>
      <c r="F75" s="113" t="s">
        <v>23</v>
      </c>
      <c r="G75" s="113" t="s">
        <v>257</v>
      </c>
      <c r="H75" s="135" t="str">
        <f>IF(Jury_Data!$L$20="","",Jury_Data!$L$20)</f>
        <v/>
      </c>
      <c r="I75" s="113">
        <v>7</v>
      </c>
      <c r="L75" s="113">
        <v>55</v>
      </c>
      <c r="M75" s="141">
        <v>58</v>
      </c>
      <c r="N75"/>
      <c r="O75"/>
      <c r="P75"/>
      <c r="Q75"/>
      <c r="R75"/>
      <c r="S75"/>
    </row>
    <row r="76" spans="1:19" ht="15" x14ac:dyDescent="0.25">
      <c r="A76" s="113">
        <f t="shared" ref="A76:B76" si="34">A75</f>
        <v>0</v>
      </c>
      <c r="B76" s="113">
        <f t="shared" si="34"/>
        <v>27</v>
      </c>
      <c r="C76" s="113" t="s">
        <v>198</v>
      </c>
      <c r="D76" s="113" t="s">
        <v>199</v>
      </c>
      <c r="E76" s="113" t="s">
        <v>22</v>
      </c>
      <c r="F76" s="113" t="s">
        <v>24</v>
      </c>
      <c r="G76" s="113" t="s">
        <v>257</v>
      </c>
      <c r="H76" s="135" t="str">
        <f>IF(Jury_Data!$L$21="","",Jury_Data!$L$21)</f>
        <v/>
      </c>
      <c r="I76" s="113">
        <v>7</v>
      </c>
      <c r="L76" s="113">
        <v>56</v>
      </c>
      <c r="M76" s="141">
        <v>59</v>
      </c>
      <c r="N76"/>
      <c r="O76"/>
      <c r="P76"/>
      <c r="Q76"/>
      <c r="R76"/>
      <c r="S76"/>
    </row>
    <row r="77" spans="1:19" ht="15" x14ac:dyDescent="0.25">
      <c r="A77" s="113">
        <f t="shared" ref="A77:B77" si="35">A76</f>
        <v>0</v>
      </c>
      <c r="B77" s="113">
        <f t="shared" si="35"/>
        <v>27</v>
      </c>
      <c r="C77" s="113" t="s">
        <v>198</v>
      </c>
      <c r="D77" s="113" t="s">
        <v>199</v>
      </c>
      <c r="E77" s="113" t="s">
        <v>22</v>
      </c>
      <c r="F77" s="113" t="s">
        <v>25</v>
      </c>
      <c r="G77" s="113" t="s">
        <v>257</v>
      </c>
      <c r="H77" s="135">
        <f>IF(Jury_Data!$L$22="","",Jury_Data!$L$22)</f>
        <v>0</v>
      </c>
      <c r="I77" s="113">
        <v>7</v>
      </c>
      <c r="L77" s="113">
        <v>57</v>
      </c>
      <c r="M77" s="141">
        <v>60</v>
      </c>
      <c r="N77"/>
      <c r="O77"/>
      <c r="P77"/>
      <c r="Q77"/>
      <c r="R77"/>
      <c r="S77"/>
    </row>
    <row r="78" spans="1:19" ht="15" x14ac:dyDescent="0.25">
      <c r="A78" s="113">
        <f t="shared" ref="A78:B78" si="36">A77</f>
        <v>0</v>
      </c>
      <c r="B78" s="113">
        <f t="shared" si="36"/>
        <v>27</v>
      </c>
      <c r="C78" s="113" t="s">
        <v>198</v>
      </c>
      <c r="D78" s="113" t="s">
        <v>199</v>
      </c>
      <c r="E78" s="113" t="s">
        <v>34</v>
      </c>
      <c r="F78" s="113" t="s">
        <v>206</v>
      </c>
      <c r="G78" s="113" t="s">
        <v>257</v>
      </c>
      <c r="H78" s="135" t="str">
        <f>IF(Jury_Data!$L$34="","",Jury_Data!$L$34)</f>
        <v/>
      </c>
      <c r="I78" s="113">
        <v>7</v>
      </c>
      <c r="L78" s="113">
        <v>58</v>
      </c>
      <c r="M78" s="141">
        <v>61</v>
      </c>
      <c r="N78"/>
      <c r="O78"/>
      <c r="P78"/>
      <c r="Q78"/>
      <c r="R78"/>
      <c r="S78"/>
    </row>
    <row r="79" spans="1:19" ht="15" x14ac:dyDescent="0.25">
      <c r="A79" s="113">
        <f t="shared" ref="A79:B79" si="37">A78</f>
        <v>0</v>
      </c>
      <c r="B79" s="113">
        <f t="shared" si="37"/>
        <v>27</v>
      </c>
      <c r="C79" s="113" t="s">
        <v>198</v>
      </c>
      <c r="D79" s="113" t="s">
        <v>199</v>
      </c>
      <c r="E79" s="113" t="s">
        <v>34</v>
      </c>
      <c r="F79" s="113" t="s">
        <v>207</v>
      </c>
      <c r="G79" s="113" t="s">
        <v>257</v>
      </c>
      <c r="H79" s="135" t="str">
        <f>IF(Jury_Data!$L$35="","",Jury_Data!$L$35)</f>
        <v/>
      </c>
      <c r="I79" s="113">
        <v>7</v>
      </c>
      <c r="L79" s="113">
        <v>59</v>
      </c>
      <c r="M79" s="141">
        <v>62</v>
      </c>
      <c r="N79"/>
      <c r="O79"/>
      <c r="P79"/>
      <c r="Q79"/>
      <c r="R79"/>
      <c r="S79"/>
    </row>
    <row r="80" spans="1:19" ht="15" x14ac:dyDescent="0.25">
      <c r="A80" s="113">
        <f t="shared" ref="A80:B80" si="38">A79</f>
        <v>0</v>
      </c>
      <c r="B80" s="113">
        <f t="shared" si="38"/>
        <v>27</v>
      </c>
      <c r="C80" s="113" t="s">
        <v>198</v>
      </c>
      <c r="D80" s="113" t="s">
        <v>199</v>
      </c>
      <c r="E80" s="113" t="s">
        <v>34</v>
      </c>
      <c r="F80" s="113" t="s">
        <v>38</v>
      </c>
      <c r="G80" s="113" t="s">
        <v>257</v>
      </c>
      <c r="H80" s="135">
        <f>IF(Jury_Data!$L$36="","",Jury_Data!$L$36)</f>
        <v>0</v>
      </c>
      <c r="I80" s="113">
        <v>7</v>
      </c>
      <c r="L80" s="113">
        <v>60</v>
      </c>
      <c r="M80" s="141">
        <v>63</v>
      </c>
      <c r="N80"/>
      <c r="O80"/>
      <c r="P80"/>
      <c r="Q80"/>
      <c r="R80"/>
      <c r="S80"/>
    </row>
    <row r="81" spans="1:19" ht="15" x14ac:dyDescent="0.25">
      <c r="A81" s="113">
        <f t="shared" ref="A81:B81" si="39">A80</f>
        <v>0</v>
      </c>
      <c r="B81" s="113">
        <f t="shared" si="39"/>
        <v>27</v>
      </c>
      <c r="C81" s="113" t="s">
        <v>198</v>
      </c>
      <c r="D81" s="113" t="s">
        <v>199</v>
      </c>
      <c r="E81" s="113" t="s">
        <v>34</v>
      </c>
      <c r="F81" s="113" t="s">
        <v>209</v>
      </c>
      <c r="G81" s="113" t="s">
        <v>257</v>
      </c>
      <c r="H81" s="135" t="str">
        <f>IF(Jury_Data!$L$37="","",Jury_Data!$L$37)</f>
        <v/>
      </c>
      <c r="I81" s="113">
        <v>7</v>
      </c>
      <c r="L81" s="113">
        <v>61</v>
      </c>
      <c r="M81" s="141">
        <v>64</v>
      </c>
      <c r="N81"/>
      <c r="O81"/>
      <c r="P81"/>
      <c r="Q81"/>
      <c r="R81"/>
      <c r="S81"/>
    </row>
    <row r="82" spans="1:19" ht="15" x14ac:dyDescent="0.25">
      <c r="A82" s="113">
        <f t="shared" ref="A82:B82" si="40">A81</f>
        <v>0</v>
      </c>
      <c r="B82" s="113">
        <f t="shared" si="40"/>
        <v>27</v>
      </c>
      <c r="C82" s="113" t="s">
        <v>198</v>
      </c>
      <c r="D82" s="113" t="s">
        <v>199</v>
      </c>
      <c r="E82" s="113" t="s">
        <v>34</v>
      </c>
      <c r="F82" s="113" t="s">
        <v>210</v>
      </c>
      <c r="G82" s="113" t="s">
        <v>257</v>
      </c>
      <c r="H82" s="135" t="str">
        <f>IF(Jury_Data!$L$38="","",Jury_Data!$L$38)</f>
        <v/>
      </c>
      <c r="I82" s="113">
        <v>7</v>
      </c>
      <c r="L82" s="113">
        <v>62</v>
      </c>
      <c r="M82" s="141">
        <v>65</v>
      </c>
      <c r="N82"/>
      <c r="O82"/>
      <c r="P82"/>
      <c r="Q82"/>
      <c r="R82"/>
      <c r="S82"/>
    </row>
    <row r="83" spans="1:19" ht="15" x14ac:dyDescent="0.25">
      <c r="A83" s="113">
        <f t="shared" ref="A83:B83" si="41">A82</f>
        <v>0</v>
      </c>
      <c r="B83" s="113">
        <f t="shared" si="41"/>
        <v>27</v>
      </c>
      <c r="C83" s="113" t="s">
        <v>198</v>
      </c>
      <c r="D83" s="113" t="s">
        <v>199</v>
      </c>
      <c r="E83" s="113" t="s">
        <v>34</v>
      </c>
      <c r="F83" s="113" t="s">
        <v>40</v>
      </c>
      <c r="G83" s="113" t="s">
        <v>257</v>
      </c>
      <c r="H83" s="135">
        <f>IF(Jury_Data!$L$39="","",Jury_Data!$L$39)</f>
        <v>0</v>
      </c>
      <c r="I83" s="113">
        <v>7</v>
      </c>
      <c r="L83" s="113">
        <v>63</v>
      </c>
      <c r="M83" s="141">
        <v>66</v>
      </c>
      <c r="N83"/>
      <c r="O83"/>
      <c r="P83"/>
      <c r="Q83"/>
      <c r="R83"/>
      <c r="S83"/>
    </row>
    <row r="84" spans="1:19" ht="15" x14ac:dyDescent="0.25">
      <c r="A84" s="113">
        <f t="shared" ref="A84:B84" si="42">A83</f>
        <v>0</v>
      </c>
      <c r="B84" s="113">
        <f t="shared" si="42"/>
        <v>27</v>
      </c>
      <c r="C84" s="113" t="s">
        <v>198</v>
      </c>
      <c r="D84" s="113" t="s">
        <v>199</v>
      </c>
      <c r="E84" s="113" t="s">
        <v>34</v>
      </c>
      <c r="F84" s="113" t="s">
        <v>254</v>
      </c>
      <c r="G84" s="113" t="s">
        <v>257</v>
      </c>
      <c r="H84" s="135">
        <f>IF(Jury_Data!$L$40="","",Jury_Data!$L$40)</f>
        <v>0</v>
      </c>
      <c r="I84" s="113">
        <v>7</v>
      </c>
      <c r="L84" s="113">
        <v>64</v>
      </c>
      <c r="M84" s="141">
        <v>67</v>
      </c>
      <c r="N84"/>
      <c r="O84"/>
      <c r="P84"/>
      <c r="Q84"/>
      <c r="R84"/>
      <c r="S84"/>
    </row>
    <row r="85" spans="1:19" ht="15" x14ac:dyDescent="0.25">
      <c r="A85" s="112" t="s">
        <v>129</v>
      </c>
      <c r="B85" s="112" t="s">
        <v>245</v>
      </c>
      <c r="C85" s="112" t="s">
        <v>246</v>
      </c>
      <c r="D85" s="112" t="s">
        <v>247</v>
      </c>
      <c r="E85" s="112" t="s">
        <v>248</v>
      </c>
      <c r="F85" s="112" t="s">
        <v>249</v>
      </c>
      <c r="G85" s="112" t="s">
        <v>250</v>
      </c>
      <c r="H85" s="112" t="s">
        <v>251</v>
      </c>
      <c r="I85" s="112" t="s">
        <v>252</v>
      </c>
      <c r="J85" s="112"/>
      <c r="K85" s="112"/>
      <c r="N85"/>
      <c r="O85"/>
      <c r="P85"/>
      <c r="Q85"/>
      <c r="R85"/>
      <c r="S85"/>
    </row>
    <row r="86" spans="1:19" ht="15" x14ac:dyDescent="0.25">
      <c r="A86" s="113">
        <f>A84</f>
        <v>0</v>
      </c>
      <c r="B86" s="113">
        <f>B84</f>
        <v>27</v>
      </c>
      <c r="C86" s="113" t="s">
        <v>198</v>
      </c>
      <c r="D86" s="113" t="s">
        <v>258</v>
      </c>
      <c r="E86" s="113" t="s">
        <v>259</v>
      </c>
      <c r="F86" s="113" t="s">
        <v>260</v>
      </c>
      <c r="G86" s="113" t="s">
        <v>253</v>
      </c>
      <c r="H86" s="141" t="str">
        <f>IF(Jury_Data!$I$25="","",Jury_Data!$I$25)</f>
        <v/>
      </c>
      <c r="I86" s="113">
        <v>7</v>
      </c>
      <c r="L86" s="113">
        <v>65</v>
      </c>
      <c r="M86" s="141">
        <v>68</v>
      </c>
      <c r="N86"/>
      <c r="O86"/>
      <c r="P86"/>
      <c r="Q86"/>
      <c r="R86"/>
      <c r="S86"/>
    </row>
    <row r="87" spans="1:19" ht="15" x14ac:dyDescent="0.25">
      <c r="A87" s="113">
        <f t="shared" ref="A87:B87" si="43">A86</f>
        <v>0</v>
      </c>
      <c r="B87" s="113">
        <f t="shared" si="43"/>
        <v>27</v>
      </c>
      <c r="C87" s="113" t="s">
        <v>198</v>
      </c>
      <c r="D87" s="113" t="s">
        <v>258</v>
      </c>
      <c r="E87" s="113" t="s">
        <v>259</v>
      </c>
      <c r="F87" s="113" t="s">
        <v>28</v>
      </c>
      <c r="G87" s="113" t="s">
        <v>253</v>
      </c>
      <c r="H87" s="141" t="str">
        <f>IF(Jury_Data!$I$26="","",Jury_Data!$I$26)</f>
        <v/>
      </c>
      <c r="I87" s="113">
        <v>7</v>
      </c>
      <c r="L87" s="113">
        <v>66</v>
      </c>
      <c r="M87" s="141">
        <v>69</v>
      </c>
      <c r="N87"/>
      <c r="O87"/>
      <c r="P87"/>
      <c r="Q87"/>
      <c r="R87"/>
      <c r="S87"/>
    </row>
    <row r="88" spans="1:19" ht="15" x14ac:dyDescent="0.25">
      <c r="A88" s="113">
        <f t="shared" ref="A88:B88" si="44">A87</f>
        <v>0</v>
      </c>
      <c r="B88" s="113">
        <f t="shared" si="44"/>
        <v>27</v>
      </c>
      <c r="C88" s="113" t="s">
        <v>198</v>
      </c>
      <c r="D88" s="113" t="s">
        <v>258</v>
      </c>
      <c r="E88" s="113" t="s">
        <v>259</v>
      </c>
      <c r="F88" s="113" t="s">
        <v>29</v>
      </c>
      <c r="G88" s="113" t="s">
        <v>253</v>
      </c>
      <c r="H88" s="141" t="str">
        <f>IF(Jury_Data!$I$27="","",Jury_Data!$I$27)</f>
        <v/>
      </c>
      <c r="I88" s="113">
        <v>7</v>
      </c>
      <c r="L88" s="113">
        <v>67</v>
      </c>
      <c r="M88" s="141">
        <v>70</v>
      </c>
      <c r="N88"/>
      <c r="O88"/>
      <c r="P88"/>
      <c r="Q88"/>
      <c r="R88"/>
      <c r="S88"/>
    </row>
    <row r="89" spans="1:19" ht="15" x14ac:dyDescent="0.25">
      <c r="A89" s="113">
        <f t="shared" ref="A89:B89" si="45">A88</f>
        <v>0</v>
      </c>
      <c r="B89" s="113">
        <f t="shared" si="45"/>
        <v>27</v>
      </c>
      <c r="C89" s="113" t="s">
        <v>198</v>
      </c>
      <c r="D89" s="113" t="s">
        <v>258</v>
      </c>
      <c r="E89" s="113" t="s">
        <v>259</v>
      </c>
      <c r="F89" s="113" t="s">
        <v>30</v>
      </c>
      <c r="G89" s="113" t="s">
        <v>253</v>
      </c>
      <c r="H89" s="141" t="str">
        <f>IF(Jury_Data!$I$28="","",Jury_Data!$I$28)</f>
        <v/>
      </c>
      <c r="I89" s="113">
        <v>7</v>
      </c>
      <c r="L89" s="113">
        <v>68</v>
      </c>
      <c r="M89" s="141">
        <v>71</v>
      </c>
      <c r="N89"/>
      <c r="O89"/>
      <c r="P89"/>
      <c r="Q89"/>
      <c r="R89"/>
      <c r="S89"/>
    </row>
    <row r="90" spans="1:19" ht="15" x14ac:dyDescent="0.25">
      <c r="A90" s="113">
        <f t="shared" ref="A90:B90" si="46">A89</f>
        <v>0</v>
      </c>
      <c r="B90" s="113">
        <f t="shared" si="46"/>
        <v>27</v>
      </c>
      <c r="C90" s="113" t="s">
        <v>198</v>
      </c>
      <c r="D90" s="113" t="s">
        <v>258</v>
      </c>
      <c r="E90" s="113" t="s">
        <v>259</v>
      </c>
      <c r="F90" s="113" t="s">
        <v>31</v>
      </c>
      <c r="G90" s="113" t="s">
        <v>253</v>
      </c>
      <c r="H90" s="141" t="str">
        <f>IF(Jury_Data!$I$29="","",Jury_Data!$I$29)</f>
        <v/>
      </c>
      <c r="I90" s="113">
        <v>7</v>
      </c>
      <c r="L90" s="113">
        <v>69</v>
      </c>
      <c r="M90" s="141">
        <v>72</v>
      </c>
      <c r="N90"/>
      <c r="O90"/>
      <c r="P90"/>
      <c r="Q90"/>
      <c r="R90"/>
      <c r="S90"/>
    </row>
    <row r="91" spans="1:19" ht="15" x14ac:dyDescent="0.25">
      <c r="A91" s="113">
        <f t="shared" ref="A91:B91" si="47">A90</f>
        <v>0</v>
      </c>
      <c r="B91" s="113">
        <f t="shared" si="47"/>
        <v>27</v>
      </c>
      <c r="C91" s="113" t="s">
        <v>198</v>
      </c>
      <c r="D91" s="113" t="s">
        <v>258</v>
      </c>
      <c r="E91" s="113" t="s">
        <v>259</v>
      </c>
      <c r="F91" s="113" t="s">
        <v>261</v>
      </c>
      <c r="G91" s="113" t="s">
        <v>253</v>
      </c>
      <c r="H91" s="141" t="str">
        <f>IF(Jury_Data!$I$30="","",Jury_Data!$I$30)</f>
        <v/>
      </c>
      <c r="I91" s="113">
        <v>7</v>
      </c>
      <c r="L91" s="113">
        <v>70</v>
      </c>
      <c r="M91" s="141">
        <v>73</v>
      </c>
      <c r="N91"/>
      <c r="O91"/>
      <c r="P91"/>
      <c r="Q91"/>
      <c r="R91"/>
      <c r="S91"/>
    </row>
    <row r="92" spans="1:19" ht="15" x14ac:dyDescent="0.25">
      <c r="A92" s="113">
        <f t="shared" ref="A92:B92" si="48">A91</f>
        <v>0</v>
      </c>
      <c r="B92" s="113">
        <f t="shared" si="48"/>
        <v>27</v>
      </c>
      <c r="C92" s="113" t="s">
        <v>198</v>
      </c>
      <c r="D92" s="113" t="s">
        <v>258</v>
      </c>
      <c r="E92" s="113" t="s">
        <v>259</v>
      </c>
      <c r="F92" s="113" t="s">
        <v>262</v>
      </c>
      <c r="G92" s="113" t="s">
        <v>253</v>
      </c>
      <c r="H92" s="141" t="str">
        <f>IF(Jury_Data!$I$31="","",Jury_Data!$I$31)</f>
        <v/>
      </c>
      <c r="I92" s="113">
        <v>7</v>
      </c>
      <c r="L92" s="113">
        <v>71</v>
      </c>
      <c r="M92" s="141">
        <v>74</v>
      </c>
      <c r="N92"/>
      <c r="O92"/>
      <c r="P92"/>
      <c r="Q92"/>
      <c r="R92"/>
      <c r="S92"/>
    </row>
    <row r="93" spans="1:19" ht="15" x14ac:dyDescent="0.25">
      <c r="A93" s="113">
        <f t="shared" ref="A93:B93" si="49">A92</f>
        <v>0</v>
      </c>
      <c r="B93" s="113">
        <f t="shared" si="49"/>
        <v>27</v>
      </c>
      <c r="C93" s="113" t="s">
        <v>198</v>
      </c>
      <c r="D93" s="113" t="s">
        <v>258</v>
      </c>
      <c r="E93" s="113" t="s">
        <v>259</v>
      </c>
      <c r="F93" s="113" t="s">
        <v>260</v>
      </c>
      <c r="G93" s="113" t="s">
        <v>255</v>
      </c>
      <c r="H93" s="141" t="str">
        <f>IF(Jury_Data!$J$25="","",Jury_Data!$J$25)</f>
        <v/>
      </c>
      <c r="I93" s="113">
        <v>7</v>
      </c>
      <c r="L93" s="113">
        <v>72</v>
      </c>
      <c r="M93" s="141">
        <v>75</v>
      </c>
      <c r="N93"/>
      <c r="O93"/>
      <c r="P93"/>
      <c r="Q93"/>
      <c r="R93"/>
      <c r="S93"/>
    </row>
    <row r="94" spans="1:19" ht="15" x14ac:dyDescent="0.25">
      <c r="A94" s="113">
        <f t="shared" ref="A94:B94" si="50">A93</f>
        <v>0</v>
      </c>
      <c r="B94" s="113">
        <f t="shared" si="50"/>
        <v>27</v>
      </c>
      <c r="C94" s="113" t="s">
        <v>198</v>
      </c>
      <c r="D94" s="113" t="s">
        <v>258</v>
      </c>
      <c r="E94" s="113" t="s">
        <v>259</v>
      </c>
      <c r="F94" s="113" t="s">
        <v>28</v>
      </c>
      <c r="G94" s="113" t="s">
        <v>255</v>
      </c>
      <c r="H94" s="141" t="str">
        <f>IF(Jury_Data!$J$26="","",Jury_Data!$J$26)</f>
        <v/>
      </c>
      <c r="I94" s="113">
        <v>7</v>
      </c>
      <c r="L94" s="113">
        <v>73</v>
      </c>
      <c r="M94" s="141">
        <v>76</v>
      </c>
      <c r="N94"/>
      <c r="O94"/>
      <c r="P94"/>
      <c r="Q94"/>
      <c r="R94"/>
      <c r="S94"/>
    </row>
    <row r="95" spans="1:19" ht="15" x14ac:dyDescent="0.25">
      <c r="A95" s="113">
        <f t="shared" ref="A95:B95" si="51">A94</f>
        <v>0</v>
      </c>
      <c r="B95" s="113">
        <f t="shared" si="51"/>
        <v>27</v>
      </c>
      <c r="C95" s="113" t="s">
        <v>198</v>
      </c>
      <c r="D95" s="113" t="s">
        <v>258</v>
      </c>
      <c r="E95" s="113" t="s">
        <v>259</v>
      </c>
      <c r="F95" s="113" t="s">
        <v>29</v>
      </c>
      <c r="G95" s="113" t="s">
        <v>255</v>
      </c>
      <c r="H95" s="141" t="str">
        <f>IF(Jury_Data!$J$27="","",Jury_Data!$J$27)</f>
        <v/>
      </c>
      <c r="I95" s="113">
        <v>7</v>
      </c>
      <c r="L95" s="113">
        <v>74</v>
      </c>
      <c r="M95" s="141">
        <v>77</v>
      </c>
      <c r="N95"/>
      <c r="O95"/>
      <c r="P95"/>
      <c r="Q95"/>
      <c r="R95"/>
      <c r="S95"/>
    </row>
    <row r="96" spans="1:19" ht="15" x14ac:dyDescent="0.25">
      <c r="A96" s="113">
        <f t="shared" ref="A96:B96" si="52">A95</f>
        <v>0</v>
      </c>
      <c r="B96" s="113">
        <f t="shared" si="52"/>
        <v>27</v>
      </c>
      <c r="C96" s="113" t="s">
        <v>198</v>
      </c>
      <c r="D96" s="113" t="s">
        <v>258</v>
      </c>
      <c r="E96" s="113" t="s">
        <v>259</v>
      </c>
      <c r="F96" s="113" t="s">
        <v>30</v>
      </c>
      <c r="G96" s="113" t="s">
        <v>255</v>
      </c>
      <c r="H96" s="141" t="str">
        <f>IF(Jury_Data!$J$28="","",Jury_Data!$J$28)</f>
        <v/>
      </c>
      <c r="I96" s="113">
        <v>7</v>
      </c>
      <c r="L96" s="113">
        <v>75</v>
      </c>
      <c r="M96" s="141">
        <v>78</v>
      </c>
      <c r="N96"/>
      <c r="O96"/>
      <c r="P96"/>
      <c r="Q96"/>
      <c r="R96"/>
      <c r="S96"/>
    </row>
    <row r="97" spans="1:34" ht="15" x14ac:dyDescent="0.25">
      <c r="A97" s="113">
        <f t="shared" ref="A97:B97" si="53">A96</f>
        <v>0</v>
      </c>
      <c r="B97" s="113">
        <f t="shared" si="53"/>
        <v>27</v>
      </c>
      <c r="C97" s="113" t="s">
        <v>198</v>
      </c>
      <c r="D97" s="113" t="s">
        <v>258</v>
      </c>
      <c r="E97" s="113" t="s">
        <v>259</v>
      </c>
      <c r="F97" s="113" t="s">
        <v>31</v>
      </c>
      <c r="G97" s="113" t="s">
        <v>255</v>
      </c>
      <c r="H97" s="141" t="str">
        <f>IF(Jury_Data!$J$29="","",Jury_Data!$J$29)</f>
        <v/>
      </c>
      <c r="I97" s="113">
        <v>7</v>
      </c>
      <c r="L97" s="113">
        <v>76</v>
      </c>
      <c r="M97" s="141">
        <v>79</v>
      </c>
      <c r="N97"/>
      <c r="O97"/>
      <c r="P97"/>
      <c r="Q97"/>
      <c r="R97"/>
      <c r="S97"/>
    </row>
    <row r="98" spans="1:34" ht="15" x14ac:dyDescent="0.25">
      <c r="A98" s="113">
        <f t="shared" ref="A98:B98" si="54">A97</f>
        <v>0</v>
      </c>
      <c r="B98" s="113">
        <f t="shared" si="54"/>
        <v>27</v>
      </c>
      <c r="C98" s="113" t="s">
        <v>198</v>
      </c>
      <c r="D98" s="113" t="s">
        <v>258</v>
      </c>
      <c r="E98" s="113" t="s">
        <v>259</v>
      </c>
      <c r="F98" s="113" t="s">
        <v>261</v>
      </c>
      <c r="G98" s="113" t="s">
        <v>255</v>
      </c>
      <c r="H98" s="141" t="str">
        <f>IF(Jury_Data!$J$30="","",Jury_Data!$J$30)</f>
        <v/>
      </c>
      <c r="I98" s="113">
        <v>7</v>
      </c>
      <c r="L98" s="113">
        <v>77</v>
      </c>
      <c r="M98" s="141">
        <v>80</v>
      </c>
      <c r="N98"/>
      <c r="O98"/>
      <c r="P98"/>
      <c r="Q98"/>
      <c r="R98"/>
      <c r="S98"/>
    </row>
    <row r="99" spans="1:34" ht="15" x14ac:dyDescent="0.25">
      <c r="A99" s="113">
        <f t="shared" ref="A99:B99" si="55">A98</f>
        <v>0</v>
      </c>
      <c r="B99" s="113">
        <f t="shared" si="55"/>
        <v>27</v>
      </c>
      <c r="C99" s="113" t="s">
        <v>198</v>
      </c>
      <c r="D99" s="113" t="s">
        <v>258</v>
      </c>
      <c r="E99" s="113" t="s">
        <v>259</v>
      </c>
      <c r="F99" s="113" t="s">
        <v>262</v>
      </c>
      <c r="G99" s="113" t="s">
        <v>255</v>
      </c>
      <c r="H99" s="141" t="str">
        <f>IF(Jury_Data!$J$31="","",Jury_Data!$J$31)</f>
        <v/>
      </c>
      <c r="I99" s="113">
        <v>7</v>
      </c>
      <c r="L99" s="113">
        <v>78</v>
      </c>
      <c r="M99" s="141">
        <v>81</v>
      </c>
      <c r="N99"/>
      <c r="O99"/>
      <c r="P99"/>
      <c r="Q99"/>
      <c r="R99"/>
      <c r="S99"/>
    </row>
    <row r="100" spans="1:34" ht="15" x14ac:dyDescent="0.25">
      <c r="A100" s="113">
        <f t="shared" ref="A100:B100" si="56">A99</f>
        <v>0</v>
      </c>
      <c r="B100" s="113">
        <f t="shared" si="56"/>
        <v>27</v>
      </c>
      <c r="C100" s="113" t="s">
        <v>198</v>
      </c>
      <c r="D100" s="113" t="s">
        <v>258</v>
      </c>
      <c r="E100" s="113" t="s">
        <v>259</v>
      </c>
      <c r="F100" s="113" t="s">
        <v>260</v>
      </c>
      <c r="G100" s="113" t="s">
        <v>256</v>
      </c>
      <c r="H100" s="141" t="str">
        <f>IF(Jury_Data!$K$25="","",Jury_Data!$K$25)</f>
        <v/>
      </c>
      <c r="I100" s="113">
        <v>7</v>
      </c>
      <c r="L100" s="113">
        <v>79</v>
      </c>
      <c r="M100" s="141">
        <v>82</v>
      </c>
      <c r="N100"/>
      <c r="O100"/>
      <c r="P100"/>
      <c r="Q100"/>
      <c r="R100"/>
      <c r="S100"/>
    </row>
    <row r="101" spans="1:34" ht="15" x14ac:dyDescent="0.25">
      <c r="A101" s="113">
        <f t="shared" ref="A101:B101" si="57">A100</f>
        <v>0</v>
      </c>
      <c r="B101" s="113">
        <f t="shared" si="57"/>
        <v>27</v>
      </c>
      <c r="C101" s="113" t="s">
        <v>198</v>
      </c>
      <c r="D101" s="113" t="s">
        <v>258</v>
      </c>
      <c r="E101" s="113" t="s">
        <v>259</v>
      </c>
      <c r="F101" s="113" t="s">
        <v>28</v>
      </c>
      <c r="G101" s="113" t="s">
        <v>256</v>
      </c>
      <c r="H101" s="141" t="str">
        <f>IF(Jury_Data!$K$26="","",Jury_Data!$K$26)</f>
        <v/>
      </c>
      <c r="I101" s="113">
        <v>7</v>
      </c>
      <c r="L101" s="113">
        <v>80</v>
      </c>
      <c r="M101" s="141">
        <v>83</v>
      </c>
      <c r="N101"/>
      <c r="O101"/>
      <c r="P101"/>
      <c r="Q101"/>
      <c r="R101"/>
      <c r="S101"/>
    </row>
    <row r="102" spans="1:34" ht="15" x14ac:dyDescent="0.25">
      <c r="A102" s="113">
        <f t="shared" ref="A102:B102" si="58">A101</f>
        <v>0</v>
      </c>
      <c r="B102" s="113">
        <f t="shared" si="58"/>
        <v>27</v>
      </c>
      <c r="C102" s="113" t="s">
        <v>198</v>
      </c>
      <c r="D102" s="113" t="s">
        <v>258</v>
      </c>
      <c r="E102" s="113" t="s">
        <v>259</v>
      </c>
      <c r="F102" s="113" t="s">
        <v>29</v>
      </c>
      <c r="G102" s="113" t="s">
        <v>256</v>
      </c>
      <c r="H102" s="141" t="str">
        <f>IF(Jury_Data!$K$27="","",Jury_Data!$K$27)</f>
        <v/>
      </c>
      <c r="I102" s="113">
        <v>7</v>
      </c>
      <c r="L102" s="113">
        <v>81</v>
      </c>
      <c r="M102" s="141">
        <v>84</v>
      </c>
      <c r="N102"/>
      <c r="O102"/>
      <c r="P102"/>
      <c r="Q102"/>
      <c r="R102"/>
      <c r="S102"/>
    </row>
    <row r="103" spans="1:34" ht="15" x14ac:dyDescent="0.25">
      <c r="A103" s="113">
        <f t="shared" ref="A103:B103" si="59">A102</f>
        <v>0</v>
      </c>
      <c r="B103" s="113">
        <f t="shared" si="59"/>
        <v>27</v>
      </c>
      <c r="C103" s="113" t="s">
        <v>198</v>
      </c>
      <c r="D103" s="113" t="s">
        <v>258</v>
      </c>
      <c r="E103" s="113" t="s">
        <v>259</v>
      </c>
      <c r="F103" s="113" t="s">
        <v>30</v>
      </c>
      <c r="G103" s="113" t="s">
        <v>256</v>
      </c>
      <c r="H103" s="141" t="str">
        <f>IF(Jury_Data!$K$28="","",Jury_Data!$K$28)</f>
        <v/>
      </c>
      <c r="I103" s="113">
        <v>7</v>
      </c>
      <c r="L103" s="113">
        <v>82</v>
      </c>
      <c r="M103" s="141">
        <v>85</v>
      </c>
      <c r="N103"/>
      <c r="O103"/>
      <c r="P103"/>
      <c r="Q103"/>
      <c r="R103"/>
      <c r="S103"/>
    </row>
    <row r="104" spans="1:34" ht="15" x14ac:dyDescent="0.25">
      <c r="A104" s="113">
        <f t="shared" ref="A104:B104" si="60">A103</f>
        <v>0</v>
      </c>
      <c r="B104" s="113">
        <f t="shared" si="60"/>
        <v>27</v>
      </c>
      <c r="C104" s="113" t="s">
        <v>198</v>
      </c>
      <c r="D104" s="113" t="s">
        <v>258</v>
      </c>
      <c r="E104" s="113" t="s">
        <v>259</v>
      </c>
      <c r="F104" s="113" t="s">
        <v>31</v>
      </c>
      <c r="G104" s="113" t="s">
        <v>256</v>
      </c>
      <c r="H104" s="141" t="str">
        <f>IF(Jury_Data!$K$29="","",Jury_Data!$K$29)</f>
        <v/>
      </c>
      <c r="I104" s="113">
        <v>7</v>
      </c>
      <c r="L104" s="113">
        <v>83</v>
      </c>
      <c r="M104" s="141">
        <v>86</v>
      </c>
      <c r="N104"/>
      <c r="O104"/>
      <c r="P104"/>
      <c r="Q104"/>
      <c r="R104"/>
      <c r="S104"/>
    </row>
    <row r="105" spans="1:34" ht="15" x14ac:dyDescent="0.25">
      <c r="A105" s="113">
        <f t="shared" ref="A105:B105" si="61">A104</f>
        <v>0</v>
      </c>
      <c r="B105" s="113">
        <f t="shared" si="61"/>
        <v>27</v>
      </c>
      <c r="C105" s="113" t="s">
        <v>198</v>
      </c>
      <c r="D105" s="113" t="s">
        <v>258</v>
      </c>
      <c r="E105" s="113" t="s">
        <v>259</v>
      </c>
      <c r="F105" s="113" t="s">
        <v>261</v>
      </c>
      <c r="G105" s="113" t="s">
        <v>256</v>
      </c>
      <c r="H105" s="141" t="str">
        <f>IF(Jury_Data!$K$30="","",Jury_Data!$K$30)</f>
        <v/>
      </c>
      <c r="I105" s="113">
        <v>7</v>
      </c>
      <c r="L105" s="113">
        <v>84</v>
      </c>
      <c r="M105" s="141">
        <v>87</v>
      </c>
      <c r="N105"/>
      <c r="O105"/>
      <c r="P105"/>
      <c r="Q105"/>
      <c r="R105"/>
      <c r="S105"/>
    </row>
    <row r="106" spans="1:34" ht="15" x14ac:dyDescent="0.25">
      <c r="A106" s="113">
        <f t="shared" ref="A106:B106" si="62">A105</f>
        <v>0</v>
      </c>
      <c r="B106" s="113">
        <f t="shared" si="62"/>
        <v>27</v>
      </c>
      <c r="C106" s="113" t="s">
        <v>198</v>
      </c>
      <c r="D106" s="113" t="s">
        <v>258</v>
      </c>
      <c r="E106" s="113" t="s">
        <v>259</v>
      </c>
      <c r="F106" s="113" t="s">
        <v>262</v>
      </c>
      <c r="G106" s="113" t="s">
        <v>256</v>
      </c>
      <c r="H106" s="141" t="str">
        <f>IF(Jury_Data!$K$31="","",Jury_Data!$K$31)</f>
        <v/>
      </c>
      <c r="I106" s="113">
        <v>7</v>
      </c>
      <c r="L106" s="113">
        <v>85</v>
      </c>
      <c r="M106" s="141">
        <v>88</v>
      </c>
      <c r="N106"/>
      <c r="O106"/>
      <c r="P106"/>
      <c r="Q106"/>
      <c r="R106"/>
      <c r="S106"/>
    </row>
    <row r="107" spans="1:34" ht="15" x14ac:dyDescent="0.25">
      <c r="A107" s="113">
        <f t="shared" ref="A107:B107" si="63">A106</f>
        <v>0</v>
      </c>
      <c r="B107" s="113">
        <f t="shared" si="63"/>
        <v>27</v>
      </c>
      <c r="C107" s="113" t="s">
        <v>198</v>
      </c>
      <c r="D107" s="113" t="s">
        <v>258</v>
      </c>
      <c r="E107" s="113" t="s">
        <v>259</v>
      </c>
      <c r="F107" s="113" t="s">
        <v>260</v>
      </c>
      <c r="G107" s="113" t="s">
        <v>257</v>
      </c>
      <c r="H107" s="141" t="str">
        <f>IF(Jury_Data!$L$25="","",Jury_Data!$L$25)</f>
        <v/>
      </c>
      <c r="I107" s="113">
        <v>7</v>
      </c>
      <c r="L107" s="113">
        <v>86</v>
      </c>
      <c r="M107" s="141">
        <v>89</v>
      </c>
      <c r="N107"/>
      <c r="O107"/>
      <c r="P107"/>
      <c r="Q107"/>
      <c r="R107"/>
      <c r="S107"/>
      <c r="X107" s="127"/>
    </row>
    <row r="108" spans="1:34" ht="15" x14ac:dyDescent="0.25">
      <c r="A108" s="113">
        <f t="shared" ref="A108:B108" si="64">A107</f>
        <v>0</v>
      </c>
      <c r="B108" s="113">
        <f t="shared" si="64"/>
        <v>27</v>
      </c>
      <c r="C108" s="113" t="s">
        <v>198</v>
      </c>
      <c r="D108" s="113" t="s">
        <v>258</v>
      </c>
      <c r="E108" s="113" t="s">
        <v>259</v>
      </c>
      <c r="F108" s="113" t="s">
        <v>28</v>
      </c>
      <c r="G108" s="113" t="s">
        <v>257</v>
      </c>
      <c r="H108" s="141" t="str">
        <f>IF(Jury_Data!$L$26="","",Jury_Data!$L$26)</f>
        <v/>
      </c>
      <c r="I108" s="113">
        <v>7</v>
      </c>
      <c r="L108" s="113">
        <v>87</v>
      </c>
      <c r="M108" s="141">
        <v>90</v>
      </c>
      <c r="N108"/>
      <c r="O108"/>
      <c r="P108"/>
      <c r="Q108"/>
      <c r="R108"/>
      <c r="S108"/>
      <c r="X108" s="127"/>
    </row>
    <row r="109" spans="1:34" ht="15" x14ac:dyDescent="0.25">
      <c r="A109" s="113">
        <f t="shared" ref="A109:B109" si="65">A108</f>
        <v>0</v>
      </c>
      <c r="B109" s="113">
        <f t="shared" si="65"/>
        <v>27</v>
      </c>
      <c r="C109" s="113" t="s">
        <v>198</v>
      </c>
      <c r="D109" s="113" t="s">
        <v>258</v>
      </c>
      <c r="E109" s="113" t="s">
        <v>259</v>
      </c>
      <c r="F109" s="113" t="s">
        <v>29</v>
      </c>
      <c r="G109" s="113" t="s">
        <v>257</v>
      </c>
      <c r="H109" s="141" t="str">
        <f>IF(Jury_Data!$L$27="","",Jury_Data!$L$27)</f>
        <v/>
      </c>
      <c r="I109" s="113">
        <v>7</v>
      </c>
      <c r="L109" s="113">
        <v>88</v>
      </c>
      <c r="M109" s="141">
        <v>91</v>
      </c>
      <c r="N109"/>
      <c r="O109"/>
      <c r="P109"/>
      <c r="Q109"/>
      <c r="R109"/>
      <c r="S109"/>
      <c r="X109" s="127"/>
      <c r="Y109" s="127"/>
    </row>
    <row r="110" spans="1:34" ht="15" x14ac:dyDescent="0.25">
      <c r="A110" s="113">
        <f t="shared" ref="A110:B110" si="66">A109</f>
        <v>0</v>
      </c>
      <c r="B110" s="113">
        <f t="shared" si="66"/>
        <v>27</v>
      </c>
      <c r="C110" s="113" t="s">
        <v>198</v>
      </c>
      <c r="D110" s="113" t="s">
        <v>258</v>
      </c>
      <c r="E110" s="113" t="s">
        <v>259</v>
      </c>
      <c r="F110" s="113" t="s">
        <v>30</v>
      </c>
      <c r="G110" s="113" t="s">
        <v>257</v>
      </c>
      <c r="H110" s="141" t="str">
        <f>IF(Jury_Data!$L$28="","",Jury_Data!$L$28)</f>
        <v/>
      </c>
      <c r="I110" s="113">
        <v>7</v>
      </c>
      <c r="L110" s="113">
        <v>89</v>
      </c>
      <c r="M110" s="141">
        <v>92</v>
      </c>
      <c r="N110"/>
      <c r="O110"/>
      <c r="P110"/>
      <c r="Q110"/>
      <c r="R110"/>
      <c r="S110"/>
      <c r="X110" s="127"/>
      <c r="Y110" s="127"/>
      <c r="Z110" s="127"/>
    </row>
    <row r="111" spans="1:34" ht="15" x14ac:dyDescent="0.25">
      <c r="A111" s="113">
        <f t="shared" ref="A111:B111" si="67">A110</f>
        <v>0</v>
      </c>
      <c r="B111" s="113">
        <f t="shared" si="67"/>
        <v>27</v>
      </c>
      <c r="C111" s="113" t="s">
        <v>198</v>
      </c>
      <c r="D111" s="113" t="s">
        <v>258</v>
      </c>
      <c r="E111" s="113" t="s">
        <v>259</v>
      </c>
      <c r="F111" s="113" t="s">
        <v>31</v>
      </c>
      <c r="G111" s="113" t="s">
        <v>257</v>
      </c>
      <c r="H111" s="141" t="str">
        <f>IF(Jury_Data!$L$29="","",Jury_Data!$L$29)</f>
        <v/>
      </c>
      <c r="I111" s="113">
        <v>7</v>
      </c>
      <c r="L111" s="113">
        <v>90</v>
      </c>
      <c r="M111" s="141">
        <v>93</v>
      </c>
      <c r="N111"/>
      <c r="O111"/>
      <c r="P111"/>
      <c r="Q111"/>
      <c r="R111"/>
      <c r="S111"/>
      <c r="X111" s="127"/>
      <c r="Y111" s="127"/>
      <c r="Z111" s="127"/>
      <c r="AA111" s="127"/>
      <c r="AB111" s="127"/>
      <c r="AC111" s="127"/>
      <c r="AD111" s="127"/>
      <c r="AE111" s="127"/>
    </row>
    <row r="112" spans="1:34" ht="15" x14ac:dyDescent="0.25">
      <c r="A112" s="113">
        <f t="shared" ref="A112:B112" si="68">A111</f>
        <v>0</v>
      </c>
      <c r="B112" s="113">
        <f t="shared" si="68"/>
        <v>27</v>
      </c>
      <c r="C112" s="113" t="s">
        <v>198</v>
      </c>
      <c r="D112" s="113" t="s">
        <v>258</v>
      </c>
      <c r="E112" s="113" t="s">
        <v>259</v>
      </c>
      <c r="F112" s="113" t="s">
        <v>261</v>
      </c>
      <c r="G112" s="113" t="s">
        <v>257</v>
      </c>
      <c r="H112" s="141" t="str">
        <f>IF(Jury_Data!$L$30="","",Jury_Data!$L$30)</f>
        <v/>
      </c>
      <c r="I112" s="113">
        <v>7</v>
      </c>
      <c r="L112" s="113">
        <v>91</v>
      </c>
      <c r="M112" s="141">
        <v>94</v>
      </c>
      <c r="N112"/>
      <c r="O112"/>
      <c r="P112"/>
      <c r="Q112"/>
      <c r="R112"/>
      <c r="S112"/>
      <c r="AB112" s="127"/>
      <c r="AC112" s="127"/>
      <c r="AD112" s="127"/>
      <c r="AE112" s="127"/>
      <c r="AF112" s="127"/>
      <c r="AG112" s="127"/>
      <c r="AH112" s="127"/>
    </row>
    <row r="113" spans="1:36" ht="15" x14ac:dyDescent="0.25">
      <c r="A113" s="113">
        <f t="shared" ref="A113:B113" si="69">A112</f>
        <v>0</v>
      </c>
      <c r="B113" s="113">
        <f t="shared" si="69"/>
        <v>27</v>
      </c>
      <c r="C113" s="113" t="s">
        <v>198</v>
      </c>
      <c r="D113" s="113" t="s">
        <v>258</v>
      </c>
      <c r="E113" s="113" t="s">
        <v>259</v>
      </c>
      <c r="F113" s="113" t="s">
        <v>262</v>
      </c>
      <c r="G113" s="113" t="s">
        <v>257</v>
      </c>
      <c r="H113" s="141" t="str">
        <f>IF(Jury_Data!$L$31="","",Jury_Data!$L$31)</f>
        <v/>
      </c>
      <c r="I113" s="113">
        <v>7</v>
      </c>
      <c r="L113" s="113">
        <v>92</v>
      </c>
      <c r="M113" s="141">
        <v>95</v>
      </c>
      <c r="N113"/>
      <c r="O113"/>
      <c r="P113"/>
      <c r="Q113"/>
      <c r="R113"/>
      <c r="S113"/>
      <c r="AB113" s="127"/>
      <c r="AC113" s="127"/>
      <c r="AD113" s="127"/>
      <c r="AE113" s="127"/>
      <c r="AF113" s="127"/>
      <c r="AG113" s="127"/>
      <c r="AH113" s="127"/>
      <c r="AI113" s="127"/>
    </row>
    <row r="114" spans="1:36" ht="15" x14ac:dyDescent="0.25">
      <c r="A114" s="112" t="s">
        <v>129</v>
      </c>
      <c r="B114" s="112" t="s">
        <v>245</v>
      </c>
      <c r="C114" s="112" t="s">
        <v>246</v>
      </c>
      <c r="D114" s="112" t="s">
        <v>247</v>
      </c>
      <c r="E114" s="112" t="s">
        <v>248</v>
      </c>
      <c r="F114" s="112" t="s">
        <v>249</v>
      </c>
      <c r="G114" s="112" t="s">
        <v>250</v>
      </c>
      <c r="H114" s="112" t="s">
        <v>251</v>
      </c>
      <c r="I114" s="112" t="s">
        <v>252</v>
      </c>
      <c r="J114" s="112"/>
      <c r="K114" s="112"/>
      <c r="N114"/>
      <c r="O114"/>
      <c r="P114"/>
      <c r="Q114"/>
      <c r="R114"/>
      <c r="S114"/>
      <c r="AB114" s="127"/>
      <c r="AC114" s="127"/>
      <c r="AD114" s="127"/>
      <c r="AE114" s="127"/>
      <c r="AF114" s="127"/>
      <c r="AG114" s="127"/>
      <c r="AH114" s="127"/>
      <c r="AI114" s="127"/>
    </row>
    <row r="115" spans="1:36" ht="15" x14ac:dyDescent="0.25">
      <c r="A115" s="113">
        <f>A113</f>
        <v>0</v>
      </c>
      <c r="B115" s="113">
        <f>B113</f>
        <v>27</v>
      </c>
      <c r="C115" s="113" t="s">
        <v>198</v>
      </c>
      <c r="D115" s="113" t="s">
        <v>263</v>
      </c>
      <c r="E115" s="113" t="s">
        <v>42</v>
      </c>
      <c r="F115" s="113" t="s">
        <v>43</v>
      </c>
      <c r="G115" s="113" t="s">
        <v>253</v>
      </c>
      <c r="H115" s="141" t="str">
        <f>IF(Jury_Data!$I$43="","",Jury_Data!$I$43)</f>
        <v/>
      </c>
      <c r="I115" s="113">
        <v>7</v>
      </c>
      <c r="L115" s="113">
        <v>93</v>
      </c>
      <c r="M115" s="141">
        <v>96</v>
      </c>
      <c r="N115"/>
      <c r="O115"/>
      <c r="P115"/>
      <c r="Q115"/>
      <c r="R115"/>
      <c r="S115"/>
      <c r="AB115" s="127"/>
      <c r="AC115" s="127"/>
      <c r="AD115" s="127"/>
      <c r="AE115" s="127"/>
      <c r="AF115" s="127"/>
      <c r="AG115" s="127"/>
      <c r="AH115" s="127"/>
      <c r="AI115" s="127"/>
    </row>
    <row r="116" spans="1:36" ht="15" x14ac:dyDescent="0.25">
      <c r="A116" s="113">
        <f t="shared" ref="A116:B116" si="70">A115</f>
        <v>0</v>
      </c>
      <c r="B116" s="113">
        <f t="shared" si="70"/>
        <v>27</v>
      </c>
      <c r="C116" s="113" t="s">
        <v>198</v>
      </c>
      <c r="D116" s="113" t="s">
        <v>263</v>
      </c>
      <c r="E116" s="113" t="s">
        <v>42</v>
      </c>
      <c r="F116" s="113" t="s">
        <v>44</v>
      </c>
      <c r="G116" s="113" t="s">
        <v>253</v>
      </c>
      <c r="H116" s="141" t="str">
        <f>IF(Jury_Data!$I$44="","",Jury_Data!$I$44)</f>
        <v/>
      </c>
      <c r="I116" s="113">
        <v>7</v>
      </c>
      <c r="L116" s="113">
        <v>94</v>
      </c>
      <c r="M116" s="141">
        <v>97</v>
      </c>
      <c r="N116"/>
      <c r="O116"/>
      <c r="P116"/>
      <c r="Q116"/>
      <c r="R116"/>
      <c r="S116"/>
      <c r="AB116" s="127"/>
      <c r="AC116" s="127"/>
      <c r="AD116" s="127"/>
      <c r="AE116" s="127"/>
      <c r="AF116" s="127"/>
      <c r="AG116" s="127"/>
      <c r="AH116" s="127"/>
      <c r="AI116" s="127"/>
    </row>
    <row r="117" spans="1:36" ht="15" x14ac:dyDescent="0.25">
      <c r="A117" s="113">
        <f t="shared" ref="A117:B117" si="71">A116</f>
        <v>0</v>
      </c>
      <c r="B117" s="113">
        <f t="shared" si="71"/>
        <v>27</v>
      </c>
      <c r="C117" s="113" t="s">
        <v>198</v>
      </c>
      <c r="D117" s="113" t="s">
        <v>263</v>
      </c>
      <c r="E117" s="113" t="s">
        <v>42</v>
      </c>
      <c r="F117" s="113" t="s">
        <v>46</v>
      </c>
      <c r="G117" s="113" t="s">
        <v>253</v>
      </c>
      <c r="H117" s="142">
        <f>IF(Jury_Data!$I$45="","",Jury_Data!$I$45)</f>
        <v>1</v>
      </c>
      <c r="I117" s="113">
        <v>7</v>
      </c>
      <c r="L117" s="113">
        <v>95</v>
      </c>
      <c r="M117" s="141">
        <v>98</v>
      </c>
      <c r="N117"/>
      <c r="O117"/>
      <c r="P117"/>
      <c r="Q117"/>
      <c r="R117"/>
      <c r="S117"/>
      <c r="AB117" s="127"/>
      <c r="AC117" s="127"/>
      <c r="AD117" s="127"/>
      <c r="AE117" s="127"/>
      <c r="AF117" s="127"/>
      <c r="AG117" s="127"/>
      <c r="AH117" s="127"/>
      <c r="AI117" s="127"/>
    </row>
    <row r="118" spans="1:36" ht="15" x14ac:dyDescent="0.25">
      <c r="A118" s="113">
        <f t="shared" ref="A118:B118" si="72">A117</f>
        <v>0</v>
      </c>
      <c r="B118" s="113">
        <f t="shared" si="72"/>
        <v>27</v>
      </c>
      <c r="C118" s="113" t="s">
        <v>198</v>
      </c>
      <c r="D118" s="113" t="s">
        <v>263</v>
      </c>
      <c r="E118" s="113" t="s">
        <v>42</v>
      </c>
      <c r="F118" s="113" t="s">
        <v>47</v>
      </c>
      <c r="G118" s="113" t="s">
        <v>253</v>
      </c>
      <c r="H118" s="113" t="str">
        <f>IF(Jury_Data!$I$46="","",Jury_Data!$I$46)</f>
        <v/>
      </c>
      <c r="I118" s="113">
        <v>7</v>
      </c>
      <c r="L118" s="113">
        <v>96</v>
      </c>
      <c r="M118" s="141">
        <v>99</v>
      </c>
      <c r="N118"/>
      <c r="O118"/>
      <c r="P118"/>
      <c r="Q118"/>
      <c r="R118"/>
      <c r="S118"/>
      <c r="AB118" s="127"/>
      <c r="AC118" s="127"/>
      <c r="AD118" s="127"/>
      <c r="AE118" s="127"/>
      <c r="AF118" s="127"/>
      <c r="AG118" s="127"/>
      <c r="AH118" s="127"/>
      <c r="AI118" s="127"/>
    </row>
    <row r="119" spans="1:36" ht="15" x14ac:dyDescent="0.25">
      <c r="A119" s="113">
        <f t="shared" ref="A119:B119" si="73">A118</f>
        <v>0</v>
      </c>
      <c r="B119" s="113">
        <f t="shared" si="73"/>
        <v>27</v>
      </c>
      <c r="C119" s="113" t="s">
        <v>198</v>
      </c>
      <c r="D119" s="113" t="s">
        <v>263</v>
      </c>
      <c r="E119" s="113" t="s">
        <v>42</v>
      </c>
      <c r="F119" s="113" t="s">
        <v>264</v>
      </c>
      <c r="G119" s="113" t="s">
        <v>253</v>
      </c>
      <c r="H119" s="113" t="str">
        <f>IF(Jury_Data!$I$47="","",Jury_Data!$I$47)</f>
        <v/>
      </c>
      <c r="I119" s="113">
        <v>7</v>
      </c>
      <c r="L119" s="113">
        <v>97</v>
      </c>
      <c r="M119" s="141">
        <v>100</v>
      </c>
      <c r="N119"/>
      <c r="O119"/>
      <c r="P119"/>
      <c r="Q119"/>
      <c r="R119"/>
      <c r="S119"/>
      <c r="AB119" s="127"/>
      <c r="AC119" s="127"/>
      <c r="AD119" s="127"/>
      <c r="AE119" s="127"/>
      <c r="AF119" s="127"/>
      <c r="AG119" s="127"/>
      <c r="AH119" s="127"/>
      <c r="AI119" s="127"/>
    </row>
    <row r="120" spans="1:36" ht="15" x14ac:dyDescent="0.25">
      <c r="A120" s="113">
        <f t="shared" ref="A120:B120" si="74">A119</f>
        <v>0</v>
      </c>
      <c r="B120" s="113">
        <f t="shared" si="74"/>
        <v>27</v>
      </c>
      <c r="C120" s="113" t="s">
        <v>198</v>
      </c>
      <c r="D120" s="113" t="s">
        <v>263</v>
      </c>
      <c r="E120" s="113" t="s">
        <v>42</v>
      </c>
      <c r="F120" s="113" t="s">
        <v>43</v>
      </c>
      <c r="G120" s="113" t="s">
        <v>255</v>
      </c>
      <c r="H120" s="141" t="str">
        <f>IF(Jury_Data!$J$43="","",Jury_Data!$J$43)</f>
        <v/>
      </c>
      <c r="I120" s="113">
        <v>7</v>
      </c>
      <c r="L120" s="113">
        <v>98</v>
      </c>
      <c r="M120" s="141">
        <v>101</v>
      </c>
      <c r="N120"/>
      <c r="O120"/>
      <c r="P120"/>
      <c r="Q120"/>
      <c r="R120"/>
      <c r="S120"/>
      <c r="AB120" s="127"/>
      <c r="AC120" s="127"/>
      <c r="AD120" s="127"/>
      <c r="AE120" s="127"/>
      <c r="AF120" s="127"/>
      <c r="AG120" s="127"/>
      <c r="AH120" s="127"/>
      <c r="AI120" s="127"/>
    </row>
    <row r="121" spans="1:36" ht="15" x14ac:dyDescent="0.25">
      <c r="A121" s="113">
        <f t="shared" ref="A121:B121" si="75">A120</f>
        <v>0</v>
      </c>
      <c r="B121" s="113">
        <f t="shared" si="75"/>
        <v>27</v>
      </c>
      <c r="C121" s="113" t="s">
        <v>198</v>
      </c>
      <c r="D121" s="113" t="s">
        <v>263</v>
      </c>
      <c r="E121" s="113" t="s">
        <v>42</v>
      </c>
      <c r="F121" s="113" t="s">
        <v>44</v>
      </c>
      <c r="G121" s="113" t="s">
        <v>255</v>
      </c>
      <c r="H121" s="141" t="str">
        <f>IF(Jury_Data!$J$44="","",Jury_Data!$J$44)</f>
        <v/>
      </c>
      <c r="I121" s="113">
        <v>7</v>
      </c>
      <c r="L121" s="113">
        <v>99</v>
      </c>
      <c r="M121" s="141">
        <v>102</v>
      </c>
      <c r="N121"/>
      <c r="O121"/>
      <c r="P121"/>
      <c r="Q121"/>
      <c r="R121"/>
      <c r="S121"/>
      <c r="AB121" s="127"/>
      <c r="AC121" s="127"/>
      <c r="AD121" s="127"/>
      <c r="AE121" s="127"/>
      <c r="AF121" s="127"/>
      <c r="AG121" s="127"/>
      <c r="AH121" s="127"/>
      <c r="AI121" s="127"/>
      <c r="AJ121" s="127"/>
    </row>
    <row r="122" spans="1:36" ht="15" x14ac:dyDescent="0.25">
      <c r="A122" s="113">
        <f t="shared" ref="A122:B122" si="76">A121</f>
        <v>0</v>
      </c>
      <c r="B122" s="113">
        <f t="shared" si="76"/>
        <v>27</v>
      </c>
      <c r="C122" s="113" t="s">
        <v>198</v>
      </c>
      <c r="D122" s="113" t="s">
        <v>263</v>
      </c>
      <c r="E122" s="113" t="s">
        <v>42</v>
      </c>
      <c r="F122" s="113" t="s">
        <v>46</v>
      </c>
      <c r="G122" s="113" t="s">
        <v>255</v>
      </c>
      <c r="H122" s="142">
        <f>IF(Jury_Data!$J$45="","",Jury_Data!$J$45)</f>
        <v>1</v>
      </c>
      <c r="I122" s="113">
        <v>7</v>
      </c>
      <c r="L122" s="113">
        <v>100</v>
      </c>
      <c r="M122" s="141">
        <v>103</v>
      </c>
      <c r="N122"/>
      <c r="O122"/>
      <c r="P122"/>
      <c r="Q122"/>
      <c r="R122"/>
      <c r="S122"/>
    </row>
    <row r="123" spans="1:36" ht="15" x14ac:dyDescent="0.25">
      <c r="A123" s="113">
        <f t="shared" ref="A123:B123" si="77">A122</f>
        <v>0</v>
      </c>
      <c r="B123" s="113">
        <f t="shared" si="77"/>
        <v>27</v>
      </c>
      <c r="C123" s="113" t="s">
        <v>198</v>
      </c>
      <c r="D123" s="113" t="s">
        <v>263</v>
      </c>
      <c r="E123" s="113" t="s">
        <v>42</v>
      </c>
      <c r="F123" s="113" t="s">
        <v>47</v>
      </c>
      <c r="G123" s="113" t="s">
        <v>255</v>
      </c>
      <c r="H123" s="113" t="str">
        <f>IF(Jury_Data!$J$46="","",Jury_Data!$J$46)</f>
        <v/>
      </c>
      <c r="I123" s="113">
        <v>7</v>
      </c>
      <c r="L123" s="113">
        <v>101</v>
      </c>
      <c r="M123" s="141">
        <v>104</v>
      </c>
      <c r="N123"/>
      <c r="O123"/>
      <c r="P123"/>
      <c r="Q123"/>
      <c r="R123"/>
      <c r="S123"/>
    </row>
    <row r="124" spans="1:36" ht="15" x14ac:dyDescent="0.25">
      <c r="A124" s="113">
        <f t="shared" ref="A124:B124" si="78">A123</f>
        <v>0</v>
      </c>
      <c r="B124" s="113">
        <f t="shared" si="78"/>
        <v>27</v>
      </c>
      <c r="C124" s="113" t="s">
        <v>198</v>
      </c>
      <c r="D124" s="113" t="s">
        <v>263</v>
      </c>
      <c r="E124" s="113" t="s">
        <v>42</v>
      </c>
      <c r="F124" s="113" t="s">
        <v>264</v>
      </c>
      <c r="G124" s="113" t="s">
        <v>255</v>
      </c>
      <c r="H124" s="113" t="str">
        <f>IF(Jury_Data!$J$47="","",Jury_Data!$J$47)</f>
        <v/>
      </c>
      <c r="I124" s="113">
        <v>7</v>
      </c>
      <c r="L124" s="113">
        <v>102</v>
      </c>
      <c r="M124" s="141">
        <v>105</v>
      </c>
      <c r="N124"/>
      <c r="O124"/>
      <c r="P124"/>
      <c r="Q124"/>
      <c r="R124"/>
      <c r="S124"/>
    </row>
    <row r="125" spans="1:36" ht="15" x14ac:dyDescent="0.25">
      <c r="A125" s="113">
        <f t="shared" ref="A125:B125" si="79">A124</f>
        <v>0</v>
      </c>
      <c r="B125" s="113">
        <f t="shared" si="79"/>
        <v>27</v>
      </c>
      <c r="C125" s="113" t="s">
        <v>198</v>
      </c>
      <c r="D125" s="113" t="s">
        <v>263</v>
      </c>
      <c r="E125" s="113" t="s">
        <v>42</v>
      </c>
      <c r="F125" s="113" t="s">
        <v>43</v>
      </c>
      <c r="G125" s="113" t="s">
        <v>256</v>
      </c>
      <c r="H125" s="141" t="str">
        <f>IF(Jury_Data!$K$43="","",Jury_Data!$K$43)</f>
        <v/>
      </c>
      <c r="I125" s="113">
        <v>7</v>
      </c>
      <c r="L125" s="113">
        <v>103</v>
      </c>
      <c r="M125" s="141">
        <v>106</v>
      </c>
      <c r="N125"/>
      <c r="O125"/>
      <c r="P125"/>
      <c r="Q125"/>
      <c r="R125"/>
      <c r="S125"/>
    </row>
    <row r="126" spans="1:36" ht="15" x14ac:dyDescent="0.25">
      <c r="A126" s="113">
        <f t="shared" ref="A126:B126" si="80">A125</f>
        <v>0</v>
      </c>
      <c r="B126" s="113">
        <f t="shared" si="80"/>
        <v>27</v>
      </c>
      <c r="C126" s="113" t="s">
        <v>198</v>
      </c>
      <c r="D126" s="113" t="s">
        <v>263</v>
      </c>
      <c r="E126" s="113" t="s">
        <v>42</v>
      </c>
      <c r="F126" s="113" t="s">
        <v>44</v>
      </c>
      <c r="G126" s="113" t="s">
        <v>256</v>
      </c>
      <c r="H126" s="141" t="str">
        <f>IF(Jury_Data!$K$44="","",Jury_Data!$K$44)</f>
        <v/>
      </c>
      <c r="I126" s="113">
        <v>7</v>
      </c>
      <c r="L126" s="113">
        <v>104</v>
      </c>
      <c r="M126" s="141">
        <v>107</v>
      </c>
      <c r="N126"/>
      <c r="O126"/>
      <c r="P126"/>
      <c r="Q126"/>
      <c r="R126"/>
      <c r="S126"/>
    </row>
    <row r="127" spans="1:36" ht="15" x14ac:dyDescent="0.25">
      <c r="A127" s="113">
        <f t="shared" ref="A127:B127" si="81">A126</f>
        <v>0</v>
      </c>
      <c r="B127" s="113">
        <f t="shared" si="81"/>
        <v>27</v>
      </c>
      <c r="C127" s="113" t="s">
        <v>198</v>
      </c>
      <c r="D127" s="113" t="s">
        <v>263</v>
      </c>
      <c r="E127" s="113" t="s">
        <v>42</v>
      </c>
      <c r="F127" s="113" t="s">
        <v>46</v>
      </c>
      <c r="G127" s="113" t="s">
        <v>256</v>
      </c>
      <c r="H127" s="142">
        <f>IF(Jury_Data!$K$45="","",Jury_Data!$K$45)</f>
        <v>1</v>
      </c>
      <c r="I127" s="113">
        <v>7</v>
      </c>
      <c r="L127" s="113">
        <v>105</v>
      </c>
      <c r="M127" s="141">
        <v>108</v>
      </c>
      <c r="N127"/>
      <c r="O127"/>
      <c r="P127"/>
      <c r="Q127"/>
      <c r="R127"/>
      <c r="S127"/>
      <c r="T127" s="127"/>
    </row>
    <row r="128" spans="1:36" ht="15" x14ac:dyDescent="0.25">
      <c r="A128" s="113">
        <f t="shared" ref="A128:B128" si="82">A127</f>
        <v>0</v>
      </c>
      <c r="B128" s="113">
        <f t="shared" si="82"/>
        <v>27</v>
      </c>
      <c r="C128" s="113" t="s">
        <v>198</v>
      </c>
      <c r="D128" s="113" t="s">
        <v>263</v>
      </c>
      <c r="E128" s="113" t="s">
        <v>42</v>
      </c>
      <c r="F128" s="113" t="s">
        <v>47</v>
      </c>
      <c r="G128" s="113" t="s">
        <v>256</v>
      </c>
      <c r="H128" s="113" t="str">
        <f>IF(Jury_Data!$K$46="","",Jury_Data!$K$46)</f>
        <v/>
      </c>
      <c r="I128" s="113">
        <v>7</v>
      </c>
      <c r="L128" s="113">
        <v>106</v>
      </c>
      <c r="M128" s="141">
        <v>109</v>
      </c>
      <c r="N128"/>
      <c r="O128"/>
      <c r="P128"/>
      <c r="Q128"/>
      <c r="R128"/>
      <c r="S128"/>
    </row>
    <row r="129" spans="1:19" ht="15" x14ac:dyDescent="0.25">
      <c r="A129" s="113">
        <f t="shared" ref="A129:B129" si="83">A128</f>
        <v>0</v>
      </c>
      <c r="B129" s="113">
        <f t="shared" si="83"/>
        <v>27</v>
      </c>
      <c r="C129" s="113" t="s">
        <v>198</v>
      </c>
      <c r="D129" s="113" t="s">
        <v>263</v>
      </c>
      <c r="E129" s="113" t="s">
        <v>42</v>
      </c>
      <c r="F129" s="113" t="s">
        <v>264</v>
      </c>
      <c r="G129" s="113" t="s">
        <v>256</v>
      </c>
      <c r="H129" s="113" t="str">
        <f>IF(Jury_Data!$K$47="","",Jury_Data!$K$47)</f>
        <v/>
      </c>
      <c r="I129" s="113">
        <v>7</v>
      </c>
      <c r="L129" s="113">
        <v>107</v>
      </c>
      <c r="M129" s="141">
        <v>110</v>
      </c>
      <c r="N129"/>
      <c r="O129"/>
      <c r="P129"/>
      <c r="Q129"/>
      <c r="R129"/>
      <c r="S129"/>
    </row>
    <row r="130" spans="1:19" ht="15" x14ac:dyDescent="0.25">
      <c r="A130" s="113">
        <f t="shared" ref="A130:B130" si="84">A129</f>
        <v>0</v>
      </c>
      <c r="B130" s="113">
        <f t="shared" si="84"/>
        <v>27</v>
      </c>
      <c r="C130" s="113" t="s">
        <v>198</v>
      </c>
      <c r="D130" s="113" t="s">
        <v>263</v>
      </c>
      <c r="E130" s="113" t="s">
        <v>42</v>
      </c>
      <c r="F130" s="113" t="s">
        <v>43</v>
      </c>
      <c r="G130" s="113" t="s">
        <v>257</v>
      </c>
      <c r="H130" s="141" t="str">
        <f>IF(Jury_Data!$L$43="","",Jury_Data!$L$43)</f>
        <v/>
      </c>
      <c r="I130" s="113">
        <v>7</v>
      </c>
      <c r="L130" s="113">
        <v>108</v>
      </c>
      <c r="M130" s="141">
        <v>111</v>
      </c>
      <c r="N130"/>
      <c r="O130"/>
      <c r="P130"/>
      <c r="Q130"/>
      <c r="R130"/>
      <c r="S130"/>
    </row>
    <row r="131" spans="1:19" ht="15" x14ac:dyDescent="0.25">
      <c r="A131" s="113">
        <f t="shared" ref="A131:B131" si="85">A130</f>
        <v>0</v>
      </c>
      <c r="B131" s="113">
        <f t="shared" si="85"/>
        <v>27</v>
      </c>
      <c r="C131" s="113" t="s">
        <v>198</v>
      </c>
      <c r="D131" s="113" t="s">
        <v>263</v>
      </c>
      <c r="E131" s="113" t="s">
        <v>42</v>
      </c>
      <c r="F131" s="113" t="s">
        <v>44</v>
      </c>
      <c r="G131" s="113" t="s">
        <v>257</v>
      </c>
      <c r="H131" s="141" t="str">
        <f>IF(Jury_Data!$L$44="","",Jury_Data!$L$44)</f>
        <v/>
      </c>
      <c r="I131" s="113">
        <v>7</v>
      </c>
      <c r="L131" s="113">
        <v>109</v>
      </c>
      <c r="M131" s="141">
        <v>112</v>
      </c>
      <c r="N131"/>
      <c r="O131"/>
      <c r="P131"/>
      <c r="Q131"/>
      <c r="R131"/>
      <c r="S131"/>
    </row>
    <row r="132" spans="1:19" ht="15" x14ac:dyDescent="0.25">
      <c r="A132" s="113">
        <f t="shared" ref="A132:B132" si="86">A131</f>
        <v>0</v>
      </c>
      <c r="B132" s="113">
        <f t="shared" si="86"/>
        <v>27</v>
      </c>
      <c r="C132" s="113" t="s">
        <v>198</v>
      </c>
      <c r="D132" s="113" t="s">
        <v>263</v>
      </c>
      <c r="E132" s="113" t="s">
        <v>42</v>
      </c>
      <c r="F132" s="113" t="s">
        <v>46</v>
      </c>
      <c r="G132" s="113" t="s">
        <v>257</v>
      </c>
      <c r="H132" s="142">
        <f>IF(Jury_Data!$L$45="","",Jury_Data!$L$45)</f>
        <v>1</v>
      </c>
      <c r="I132" s="113">
        <v>7</v>
      </c>
      <c r="L132" s="113">
        <v>110</v>
      </c>
      <c r="M132" s="141">
        <v>113</v>
      </c>
      <c r="N132"/>
      <c r="O132"/>
      <c r="P132"/>
      <c r="Q132"/>
      <c r="R132"/>
      <c r="S132"/>
    </row>
    <row r="133" spans="1:19" ht="15" x14ac:dyDescent="0.25">
      <c r="A133" s="113">
        <f t="shared" ref="A133:B133" si="87">A132</f>
        <v>0</v>
      </c>
      <c r="B133" s="113">
        <f t="shared" si="87"/>
        <v>27</v>
      </c>
      <c r="C133" s="113" t="s">
        <v>198</v>
      </c>
      <c r="D133" s="113" t="s">
        <v>263</v>
      </c>
      <c r="E133" s="113" t="s">
        <v>42</v>
      </c>
      <c r="F133" s="113" t="s">
        <v>47</v>
      </c>
      <c r="G133" s="113" t="s">
        <v>257</v>
      </c>
      <c r="H133" s="113" t="str">
        <f>IF(Jury_Data!$L$46="","",Jury_Data!$L$46)</f>
        <v/>
      </c>
      <c r="I133" s="113">
        <v>7</v>
      </c>
      <c r="L133" s="113">
        <v>111</v>
      </c>
      <c r="M133" s="141">
        <v>114</v>
      </c>
      <c r="N133"/>
      <c r="O133"/>
      <c r="P133"/>
      <c r="Q133"/>
      <c r="R133"/>
      <c r="S133"/>
    </row>
    <row r="134" spans="1:19" ht="15" x14ac:dyDescent="0.25">
      <c r="A134" s="113">
        <f t="shared" ref="A134:B134" si="88">A133</f>
        <v>0</v>
      </c>
      <c r="B134" s="113">
        <f t="shared" si="88"/>
        <v>27</v>
      </c>
      <c r="C134" s="113" t="s">
        <v>198</v>
      </c>
      <c r="D134" s="113" t="s">
        <v>263</v>
      </c>
      <c r="E134" s="113" t="s">
        <v>42</v>
      </c>
      <c r="F134" s="113" t="s">
        <v>264</v>
      </c>
      <c r="G134" s="113" t="s">
        <v>257</v>
      </c>
      <c r="H134" s="113" t="str">
        <f>IF(Jury_Data!$L$47="","",Jury_Data!$L$47)</f>
        <v/>
      </c>
      <c r="I134" s="113">
        <v>7</v>
      </c>
      <c r="L134" s="113">
        <v>112</v>
      </c>
      <c r="M134" s="141">
        <v>115</v>
      </c>
      <c r="N134"/>
      <c r="O134"/>
      <c r="P134"/>
      <c r="Q134"/>
      <c r="R134"/>
      <c r="S134"/>
    </row>
    <row r="135" spans="1:19" ht="15" x14ac:dyDescent="0.25">
      <c r="A135" s="112" t="s">
        <v>129</v>
      </c>
      <c r="B135" s="112" t="s">
        <v>245</v>
      </c>
      <c r="C135" s="112" t="s">
        <v>246</v>
      </c>
      <c r="D135" s="112" t="s">
        <v>247</v>
      </c>
      <c r="E135" s="112" t="s">
        <v>248</v>
      </c>
      <c r="F135" s="112" t="s">
        <v>249</v>
      </c>
      <c r="G135" s="112" t="s">
        <v>250</v>
      </c>
      <c r="H135" s="112" t="s">
        <v>251</v>
      </c>
      <c r="I135" s="112" t="s">
        <v>252</v>
      </c>
      <c r="J135" s="112"/>
      <c r="K135" s="112"/>
      <c r="N135"/>
      <c r="O135"/>
      <c r="P135"/>
      <c r="Q135"/>
      <c r="R135"/>
      <c r="S135"/>
    </row>
    <row r="136" spans="1:19" ht="15" x14ac:dyDescent="0.25">
      <c r="A136" s="113">
        <f>A134</f>
        <v>0</v>
      </c>
      <c r="B136" s="113">
        <f>B134</f>
        <v>27</v>
      </c>
      <c r="C136" s="113" t="s">
        <v>198</v>
      </c>
      <c r="D136" s="113" t="s">
        <v>217</v>
      </c>
      <c r="E136" s="113" t="s">
        <v>265</v>
      </c>
      <c r="F136" s="113" t="s">
        <v>266</v>
      </c>
      <c r="G136" s="113" t="s">
        <v>253</v>
      </c>
      <c r="H136" s="135">
        <f>IF(Jury_Data!$I$51="","",Jury_Data!$I$51)</f>
        <v>0</v>
      </c>
      <c r="I136" s="113">
        <v>7</v>
      </c>
      <c r="L136" s="113">
        <v>113</v>
      </c>
      <c r="M136" s="141">
        <v>116</v>
      </c>
      <c r="N136"/>
      <c r="O136"/>
      <c r="P136"/>
      <c r="Q136"/>
      <c r="R136"/>
      <c r="S136"/>
    </row>
    <row r="137" spans="1:19" ht="15" x14ac:dyDescent="0.25">
      <c r="A137" s="113">
        <f t="shared" ref="A137:B137" si="89">A136</f>
        <v>0</v>
      </c>
      <c r="B137" s="113">
        <f t="shared" si="89"/>
        <v>27</v>
      </c>
      <c r="C137" s="113" t="s">
        <v>198</v>
      </c>
      <c r="D137" s="113" t="s">
        <v>217</v>
      </c>
      <c r="E137" s="113" t="s">
        <v>265</v>
      </c>
      <c r="F137" s="113" t="s">
        <v>267</v>
      </c>
      <c r="G137" s="113" t="s">
        <v>253</v>
      </c>
      <c r="H137" s="135" t="str">
        <f>IF(Jury_Data!$I$52="","",Jury_Data!$I$52)</f>
        <v/>
      </c>
      <c r="I137" s="113">
        <v>7</v>
      </c>
      <c r="L137" s="113">
        <v>114</v>
      </c>
      <c r="M137" s="141">
        <v>117</v>
      </c>
      <c r="N137"/>
      <c r="O137"/>
      <c r="P137"/>
      <c r="Q137"/>
      <c r="R137"/>
      <c r="S137"/>
    </row>
    <row r="138" spans="1:19" ht="15" x14ac:dyDescent="0.25">
      <c r="A138" s="113">
        <f t="shared" ref="A138:B138" si="90">A137</f>
        <v>0</v>
      </c>
      <c r="B138" s="113">
        <f t="shared" si="90"/>
        <v>27</v>
      </c>
      <c r="C138" s="113" t="s">
        <v>198</v>
      </c>
      <c r="D138" s="113" t="s">
        <v>217</v>
      </c>
      <c r="E138" s="113" t="s">
        <v>265</v>
      </c>
      <c r="F138" s="113" t="s">
        <v>266</v>
      </c>
      <c r="G138" s="113" t="s">
        <v>255</v>
      </c>
      <c r="H138" s="135">
        <f>IF(Jury_Data!$J$51="","",Jury_Data!$J$51)</f>
        <v>0</v>
      </c>
      <c r="I138" s="113">
        <v>7</v>
      </c>
      <c r="L138" s="113">
        <v>115</v>
      </c>
      <c r="M138" s="141">
        <v>118</v>
      </c>
      <c r="N138"/>
      <c r="O138"/>
      <c r="P138"/>
      <c r="Q138"/>
      <c r="R138"/>
      <c r="S138"/>
    </row>
    <row r="139" spans="1:19" ht="15" x14ac:dyDescent="0.25">
      <c r="A139" s="113">
        <f t="shared" ref="A139:B139" si="91">A138</f>
        <v>0</v>
      </c>
      <c r="B139" s="113">
        <f t="shared" si="91"/>
        <v>27</v>
      </c>
      <c r="C139" s="113" t="s">
        <v>198</v>
      </c>
      <c r="D139" s="113" t="s">
        <v>217</v>
      </c>
      <c r="E139" s="113" t="s">
        <v>265</v>
      </c>
      <c r="F139" s="113" t="s">
        <v>267</v>
      </c>
      <c r="G139" s="113" t="s">
        <v>255</v>
      </c>
      <c r="H139" s="135" t="str">
        <f>IF(Jury_Data!$J$52="","",Jury_Data!$J$52)</f>
        <v/>
      </c>
      <c r="I139" s="113">
        <v>7</v>
      </c>
      <c r="L139" s="113">
        <v>116</v>
      </c>
      <c r="M139" s="141">
        <v>119</v>
      </c>
      <c r="N139"/>
      <c r="O139"/>
      <c r="P139"/>
      <c r="Q139"/>
      <c r="R139"/>
      <c r="S139"/>
    </row>
    <row r="140" spans="1:19" ht="15" x14ac:dyDescent="0.25">
      <c r="A140" s="113">
        <f t="shared" ref="A140:B140" si="92">A139</f>
        <v>0</v>
      </c>
      <c r="B140" s="113">
        <f t="shared" si="92"/>
        <v>27</v>
      </c>
      <c r="C140" s="113" t="s">
        <v>198</v>
      </c>
      <c r="D140" s="113" t="s">
        <v>217</v>
      </c>
      <c r="E140" s="113" t="s">
        <v>265</v>
      </c>
      <c r="F140" s="113" t="s">
        <v>266</v>
      </c>
      <c r="G140" s="113" t="s">
        <v>256</v>
      </c>
      <c r="H140" s="135">
        <f>IF(Jury_Data!$K$51="","",Jury_Data!$K$51)</f>
        <v>0</v>
      </c>
      <c r="I140" s="113">
        <v>7</v>
      </c>
      <c r="L140" s="113">
        <v>117</v>
      </c>
      <c r="M140" s="141">
        <v>120</v>
      </c>
      <c r="N140"/>
      <c r="O140"/>
      <c r="P140"/>
      <c r="Q140"/>
      <c r="R140"/>
      <c r="S140"/>
    </row>
    <row r="141" spans="1:19" ht="15" x14ac:dyDescent="0.25">
      <c r="A141" s="113">
        <f t="shared" ref="A141:B141" si="93">A140</f>
        <v>0</v>
      </c>
      <c r="B141" s="113">
        <f t="shared" si="93"/>
        <v>27</v>
      </c>
      <c r="C141" s="113" t="s">
        <v>198</v>
      </c>
      <c r="D141" s="113" t="s">
        <v>217</v>
      </c>
      <c r="E141" s="113" t="s">
        <v>265</v>
      </c>
      <c r="F141" s="113" t="s">
        <v>267</v>
      </c>
      <c r="G141" s="113" t="s">
        <v>256</v>
      </c>
      <c r="H141" s="135" t="str">
        <f>IF(Jury_Data!$K$52="","",Jury_Data!$K$52)</f>
        <v/>
      </c>
      <c r="I141" s="113">
        <v>7</v>
      </c>
      <c r="L141" s="113">
        <v>118</v>
      </c>
      <c r="M141" s="141">
        <v>121</v>
      </c>
      <c r="N141"/>
      <c r="O141"/>
      <c r="P141"/>
      <c r="Q141"/>
      <c r="R141"/>
      <c r="S141"/>
    </row>
    <row r="142" spans="1:19" ht="15" x14ac:dyDescent="0.25">
      <c r="A142" s="113">
        <f t="shared" ref="A142:B142" si="94">A141</f>
        <v>0</v>
      </c>
      <c r="B142" s="113">
        <f t="shared" si="94"/>
        <v>27</v>
      </c>
      <c r="C142" s="113" t="s">
        <v>198</v>
      </c>
      <c r="D142" s="113" t="s">
        <v>217</v>
      </c>
      <c r="E142" s="113" t="s">
        <v>265</v>
      </c>
      <c r="F142" s="113" t="s">
        <v>266</v>
      </c>
      <c r="G142" s="113" t="s">
        <v>257</v>
      </c>
      <c r="H142" s="135">
        <f>IF(Jury_Data!$L$51="","",Jury_Data!$L$51)</f>
        <v>0</v>
      </c>
      <c r="I142" s="113">
        <v>7</v>
      </c>
      <c r="L142" s="113">
        <v>119</v>
      </c>
      <c r="M142" s="141">
        <v>122</v>
      </c>
      <c r="N142"/>
      <c r="O142"/>
      <c r="P142"/>
      <c r="Q142"/>
      <c r="R142"/>
      <c r="S142"/>
    </row>
    <row r="143" spans="1:19" ht="15" x14ac:dyDescent="0.25">
      <c r="A143" s="113">
        <f t="shared" ref="A143:B143" si="95">A142</f>
        <v>0</v>
      </c>
      <c r="B143" s="113">
        <f t="shared" si="95"/>
        <v>27</v>
      </c>
      <c r="C143" s="113" t="s">
        <v>198</v>
      </c>
      <c r="D143" s="113" t="s">
        <v>217</v>
      </c>
      <c r="E143" s="113" t="s">
        <v>265</v>
      </c>
      <c r="F143" s="113" t="s">
        <v>267</v>
      </c>
      <c r="G143" s="113" t="s">
        <v>257</v>
      </c>
      <c r="H143" s="135" t="str">
        <f>IF(Jury_Data!$L$52="","",Jury_Data!$L$52)</f>
        <v/>
      </c>
      <c r="I143" s="113">
        <v>7</v>
      </c>
      <c r="L143" s="113">
        <v>120</v>
      </c>
      <c r="M143" s="141">
        <v>123</v>
      </c>
      <c r="N143"/>
      <c r="O143"/>
      <c r="P143"/>
      <c r="Q143"/>
      <c r="R143"/>
      <c r="S143"/>
    </row>
    <row r="144" spans="1:19" ht="15" x14ac:dyDescent="0.25">
      <c r="A144" s="113">
        <f t="shared" ref="A144:B144" si="96">A143</f>
        <v>0</v>
      </c>
      <c r="B144" s="113">
        <f t="shared" si="96"/>
        <v>27</v>
      </c>
      <c r="C144" s="113" t="s">
        <v>198</v>
      </c>
      <c r="D144" s="113" t="s">
        <v>217</v>
      </c>
      <c r="E144" s="113" t="s">
        <v>265</v>
      </c>
      <c r="F144" s="113" t="s">
        <v>268</v>
      </c>
      <c r="G144" s="113" t="s">
        <v>269</v>
      </c>
      <c r="H144" s="135">
        <f>IF(Jury_Data!$M$53="","",Jury_Data!$M$53)</f>
        <v>0</v>
      </c>
      <c r="I144" s="113">
        <v>7</v>
      </c>
      <c r="L144" s="113">
        <v>121</v>
      </c>
      <c r="M144" s="141">
        <v>124</v>
      </c>
      <c r="N144"/>
      <c r="O144"/>
      <c r="P144"/>
      <c r="Q144"/>
      <c r="R144"/>
      <c r="S144"/>
    </row>
    <row r="145" spans="1:19" ht="15" x14ac:dyDescent="0.25">
      <c r="A145" s="112" t="s">
        <v>129</v>
      </c>
      <c r="B145" s="112" t="s">
        <v>245</v>
      </c>
      <c r="C145" s="112" t="s">
        <v>246</v>
      </c>
      <c r="D145" s="112" t="s">
        <v>247</v>
      </c>
      <c r="E145" s="112" t="s">
        <v>248</v>
      </c>
      <c r="F145" s="112" t="s">
        <v>249</v>
      </c>
      <c r="G145" s="112" t="s">
        <v>250</v>
      </c>
      <c r="H145" s="112" t="s">
        <v>251</v>
      </c>
      <c r="I145" s="112" t="s">
        <v>252</v>
      </c>
      <c r="J145" s="112"/>
      <c r="K145" s="112"/>
      <c r="N145"/>
      <c r="O145"/>
      <c r="P145"/>
      <c r="Q145"/>
      <c r="R145"/>
      <c r="S145"/>
    </row>
    <row r="146" spans="1:19" ht="15" x14ac:dyDescent="0.25">
      <c r="A146" s="113">
        <f>A144</f>
        <v>0</v>
      </c>
      <c r="B146" s="113">
        <f>B144</f>
        <v>27</v>
      </c>
      <c r="C146" s="113" t="s">
        <v>198</v>
      </c>
      <c r="D146" s="113" t="s">
        <v>270</v>
      </c>
      <c r="E146" s="113" t="s">
        <v>14</v>
      </c>
      <c r="F146" s="113" t="s">
        <v>271</v>
      </c>
      <c r="G146" s="113" t="s">
        <v>253</v>
      </c>
      <c r="H146" s="113" t="str">
        <f>IF(Jury_Data!$I$16="","",Jury_Data!$I$16)</f>
        <v/>
      </c>
      <c r="I146" s="113">
        <v>7</v>
      </c>
      <c r="L146" s="113">
        <v>122</v>
      </c>
      <c r="M146" s="141">
        <v>125</v>
      </c>
      <c r="N146"/>
      <c r="O146"/>
      <c r="P146"/>
      <c r="Q146"/>
      <c r="R146"/>
      <c r="S146"/>
    </row>
    <row r="147" spans="1:19" ht="15" x14ac:dyDescent="0.25">
      <c r="A147" s="113">
        <f t="shared" ref="A147:B147" si="97">A146</f>
        <v>0</v>
      </c>
      <c r="B147" s="113">
        <f t="shared" si="97"/>
        <v>27</v>
      </c>
      <c r="C147" s="113" t="s">
        <v>198</v>
      </c>
      <c r="D147" s="113" t="s">
        <v>270</v>
      </c>
      <c r="E147" s="113" t="s">
        <v>14</v>
      </c>
      <c r="F147" s="113" t="s">
        <v>271</v>
      </c>
      <c r="G147" s="113" t="s">
        <v>255</v>
      </c>
      <c r="H147" s="113" t="str">
        <f>IF(Jury_Data!$J$16="","",Jury_Data!$J$16)</f>
        <v/>
      </c>
      <c r="I147" s="113">
        <v>7</v>
      </c>
      <c r="L147" s="113">
        <v>123</v>
      </c>
      <c r="M147" s="141">
        <v>126</v>
      </c>
      <c r="N147"/>
      <c r="O147"/>
      <c r="P147"/>
      <c r="Q147"/>
      <c r="R147"/>
      <c r="S147"/>
    </row>
    <row r="148" spans="1:19" ht="15" x14ac:dyDescent="0.25">
      <c r="A148" s="113">
        <f t="shared" ref="A148:B148" si="98">A147</f>
        <v>0</v>
      </c>
      <c r="B148" s="113">
        <f t="shared" si="98"/>
        <v>27</v>
      </c>
      <c r="C148" s="113" t="s">
        <v>198</v>
      </c>
      <c r="D148" s="113" t="s">
        <v>270</v>
      </c>
      <c r="E148" s="113" t="s">
        <v>14</v>
      </c>
      <c r="F148" s="113" t="s">
        <v>271</v>
      </c>
      <c r="G148" s="113" t="s">
        <v>256</v>
      </c>
      <c r="H148" s="113" t="str">
        <f>IF(Jury_Data!$K$16="","",Jury_Data!$K$16)</f>
        <v/>
      </c>
      <c r="I148" s="113">
        <v>7</v>
      </c>
      <c r="L148" s="113">
        <v>124</v>
      </c>
      <c r="M148" s="141">
        <v>127</v>
      </c>
      <c r="N148"/>
      <c r="O148"/>
      <c r="P148"/>
      <c r="Q148"/>
      <c r="R148"/>
      <c r="S148"/>
    </row>
    <row r="149" spans="1:19" ht="15" x14ac:dyDescent="0.25">
      <c r="A149" s="113">
        <f t="shared" ref="A149:B149" si="99">A148</f>
        <v>0</v>
      </c>
      <c r="B149" s="113">
        <f t="shared" si="99"/>
        <v>27</v>
      </c>
      <c r="C149" s="113" t="s">
        <v>198</v>
      </c>
      <c r="D149" s="113" t="s">
        <v>270</v>
      </c>
      <c r="E149" s="113" t="s">
        <v>14</v>
      </c>
      <c r="F149" s="113" t="s">
        <v>271</v>
      </c>
      <c r="G149" s="113" t="s">
        <v>257</v>
      </c>
      <c r="H149" s="113" t="str">
        <f>IF(Jury_Data!$L$16="","",Jury_Data!$L$16)</f>
        <v/>
      </c>
      <c r="I149" s="113">
        <v>7</v>
      </c>
      <c r="L149" s="113">
        <v>125</v>
      </c>
      <c r="M149" s="141">
        <v>128</v>
      </c>
      <c r="N149"/>
      <c r="O149"/>
      <c r="P149"/>
      <c r="Q149"/>
      <c r="R149"/>
      <c r="S149"/>
    </row>
    <row r="150" spans="1:19" ht="15" x14ac:dyDescent="0.25">
      <c r="M150" s="141"/>
      <c r="N150"/>
      <c r="O150"/>
      <c r="P150"/>
      <c r="Q150"/>
      <c r="R150"/>
      <c r="S150"/>
    </row>
    <row r="151" spans="1:19" ht="15" x14ac:dyDescent="0.25">
      <c r="M151" s="141"/>
      <c r="N151"/>
      <c r="O151"/>
      <c r="P151"/>
      <c r="Q151"/>
      <c r="R151"/>
      <c r="S151"/>
    </row>
  </sheetData>
  <sheetProtection algorithmName="SHA-512" hashValue="hzt0bX46jjfuX/wjgnDa5JVbOSWOsrR3ruXi8aVbcpN7PUYXBmk5mTPSezsnL717yQRHg/6pbk9msqCNUlmwVA==" saltValue="X1eOPh0+O0aMAWUmhRQ+dg==" spinCount="100000" sheet="1" objects="1" scenarios="1"/>
  <phoneticPr fontId="26"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CD59F39EBDE74291167947AAF782C9" ma:contentTypeVersion="11" ma:contentTypeDescription="Create a new document." ma:contentTypeScope="" ma:versionID="ec4450c8f0ac66727d12081a69d39949">
  <xsd:schema xmlns:xsd="http://www.w3.org/2001/XMLSchema" xmlns:xs="http://www.w3.org/2001/XMLSchema" xmlns:p="http://schemas.microsoft.com/office/2006/metadata/properties" xmlns:ns2="9c0b44ed-49b1-4922-89cb-c94d5dd4b232" xmlns:ns3="64cab724-e348-4532-adce-e81c2310dbe9" targetNamespace="http://schemas.microsoft.com/office/2006/metadata/properties" ma:root="true" ma:fieldsID="1824a2d48e8f483987ad45ab61a7aad8" ns2:_="" ns3:_="">
    <xsd:import namespace="9c0b44ed-49b1-4922-89cb-c94d5dd4b232"/>
    <xsd:import namespace="64cab724-e348-4532-adce-e81c2310db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0b44ed-49b1-4922-89cb-c94d5dd4b2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2d6b61-a554-4060-a7a2-c578e32b07d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cab724-e348-4532-adce-e81c2310dbe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d331576-c22f-4aca-9961-7e25f066b50d}" ma:internalName="TaxCatchAll" ma:showField="CatchAllData" ma:web="64cab724-e348-4532-adce-e81c2310db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4cab724-e348-4532-adce-e81c2310dbe9" xsi:nil="true"/>
    <lcf76f155ced4ddcb4097134ff3c332f xmlns="9c0b44ed-49b1-4922-89cb-c94d5dd4b2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25E8AF-E348-4C3C-ACD8-BFF13DE144E0}">
  <ds:schemaRefs>
    <ds:schemaRef ds:uri="http://schemas.microsoft.com/sharepoint/v3/contenttype/forms"/>
  </ds:schemaRefs>
</ds:datastoreItem>
</file>

<file path=customXml/itemProps2.xml><?xml version="1.0" encoding="utf-8"?>
<ds:datastoreItem xmlns:ds="http://schemas.openxmlformats.org/officeDocument/2006/customXml" ds:itemID="{E054C710-2B7B-4EE3-A0E4-FE9FEFFFAB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0b44ed-49b1-4922-89cb-c94d5dd4b232"/>
    <ds:schemaRef ds:uri="64cab724-e348-4532-adce-e81c2310d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4E3DE3-A5DA-4FAC-95C0-2E5A89080917}">
  <ds:schemaRefs>
    <ds:schemaRef ds:uri="http://schemas.microsoft.com/office/2006/metadata/properties"/>
    <ds:schemaRef ds:uri="http://schemas.microsoft.com/office/infopath/2007/PartnerControls"/>
    <ds:schemaRef ds:uri="64cab724-e348-4532-adce-e81c2310dbe9"/>
    <ds:schemaRef ds:uri="9c0b44ed-49b1-4922-89cb-c94d5dd4b2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Jury_Data</vt:lpstr>
      <vt:lpstr>LookupData</vt:lpstr>
      <vt:lpstr>ReportInfo</vt:lpstr>
      <vt:lpstr>Jury_Data!Print_Area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 Carper</dc:creator>
  <cp:keywords/>
  <dc:description/>
  <cp:lastModifiedBy>Leonard Carper</cp:lastModifiedBy>
  <cp:revision/>
  <dcterms:created xsi:type="dcterms:W3CDTF">2024-11-22T20:27:22Z</dcterms:created>
  <dcterms:modified xsi:type="dcterms:W3CDTF">2026-08-18T19:28:45Z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0x01010006CD59F39EBDE74291167947AAF782C9</vt:lpwstr>
  </property>
  <property fmtid="{D5CDD505-2E9C-101B-9397-08002B2CF9AE}" pid="3" name="Order">
    <vt:r8>83800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