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CFY2526\Forms &amp; Instructions\2 Revenue Projection\"/>
    </mc:Choice>
  </mc:AlternateContent>
  <xr:revisionPtr revIDLastSave="0" documentId="13_ncr:1_{65501A67-9987-4FED-8CA5-62BB0996ADF5}" xr6:coauthVersionLast="47" xr6:coauthVersionMax="47" xr10:uidLastSave="{00000000-0000-0000-0000-000000000000}"/>
  <workbookProtection workbookAlgorithmName="SHA-512" workbookHashValue="bWu231Hstnz0y/Aelgv0aEydZs0tbtjzcSlJ0vivakUXV4A+Zh8UW3DUn4hOtidCFUpt2aDL7g89f5H/iPmuyw==" workbookSaltValue="3VT649R8qcRlGtGLwHRKbA==" workbookSpinCount="100000" lockStructure="1"/>
  <bookViews>
    <workbookView xWindow="-120" yWindow="-120" windowWidth="29040" windowHeight="15840" tabRatio="602" xr2:uid="{00000000-000D-0000-FFFF-FFFF00000000}"/>
  </bookViews>
  <sheets>
    <sheet name="RevenueProjections" sheetId="44" r:id="rId1"/>
    <sheet name="ReportInfo" sheetId="52" state="hidden" r:id="rId2"/>
    <sheet name="LookupData" sheetId="46" state="hidden" r:id="rId3"/>
  </sheets>
  <definedNames>
    <definedName name="_xlnm.Print_Area" localSheetId="0">RevenueProjections!$A$1:$P$26</definedName>
    <definedName name="_xlnm.Print_Titles" localSheetId="0">RevenueProjections!$1:$4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44" l="1"/>
  <c r="F23" i="44"/>
  <c r="G23" i="44"/>
  <c r="H23" i="44"/>
  <c r="I23" i="44"/>
  <c r="J23" i="44"/>
  <c r="K23" i="44"/>
  <c r="L23" i="44"/>
  <c r="M23" i="44"/>
  <c r="N23" i="44"/>
  <c r="O23" i="44"/>
  <c r="D23" i="44"/>
  <c r="A30" i="44"/>
  <c r="E118" i="52"/>
  <c r="E119" i="52"/>
  <c r="E69" i="52"/>
  <c r="E70" i="52"/>
  <c r="E71" i="52"/>
  <c r="E72" i="52"/>
  <c r="E73" i="52"/>
  <c r="E74" i="52"/>
  <c r="E75" i="52"/>
  <c r="E76" i="52"/>
  <c r="E77" i="52"/>
  <c r="E78" i="52"/>
  <c r="E79" i="52"/>
  <c r="E80" i="52"/>
  <c r="E81" i="52"/>
  <c r="E82" i="52"/>
  <c r="E83" i="52"/>
  <c r="E84" i="52"/>
  <c r="E85" i="52"/>
  <c r="E86" i="52"/>
  <c r="E87" i="52"/>
  <c r="E88" i="52"/>
  <c r="E89" i="52"/>
  <c r="E90" i="52"/>
  <c r="E91" i="52"/>
  <c r="E92" i="52"/>
  <c r="E93" i="52"/>
  <c r="E94" i="52"/>
  <c r="E95" i="52"/>
  <c r="E96" i="52"/>
  <c r="E97" i="52"/>
  <c r="E98" i="52"/>
  <c r="E99" i="52"/>
  <c r="E100" i="52"/>
  <c r="E101" i="52"/>
  <c r="E102" i="52"/>
  <c r="E103" i="52"/>
  <c r="E104" i="52"/>
  <c r="E105" i="52"/>
  <c r="E106" i="52"/>
  <c r="E107" i="52"/>
  <c r="E108" i="52"/>
  <c r="E109" i="52"/>
  <c r="E110" i="52"/>
  <c r="E111" i="52"/>
  <c r="E112" i="52"/>
  <c r="E113" i="52"/>
  <c r="E114" i="52"/>
  <c r="E115" i="52"/>
  <c r="E116" i="52"/>
  <c r="B69" i="52"/>
  <c r="B70" i="52"/>
  <c r="B71" i="52"/>
  <c r="B72" i="52"/>
  <c r="B73" i="52"/>
  <c r="B74" i="52"/>
  <c r="B75" i="52"/>
  <c r="B76" i="52"/>
  <c r="B77" i="52"/>
  <c r="B78" i="52"/>
  <c r="B79" i="52"/>
  <c r="B80" i="52"/>
  <c r="B81" i="52"/>
  <c r="B82" i="52"/>
  <c r="B83" i="52"/>
  <c r="B84" i="52"/>
  <c r="B85" i="52"/>
  <c r="B86" i="52"/>
  <c r="B87" i="52"/>
  <c r="B88" i="52"/>
  <c r="B89" i="52"/>
  <c r="B90" i="52"/>
  <c r="B91" i="52"/>
  <c r="B92" i="52"/>
  <c r="B93" i="52"/>
  <c r="B94" i="52"/>
  <c r="B95" i="52"/>
  <c r="B96" i="52"/>
  <c r="B97" i="52"/>
  <c r="B98" i="52"/>
  <c r="B99" i="52"/>
  <c r="B100" i="52"/>
  <c r="B101" i="52"/>
  <c r="B102" i="52"/>
  <c r="B103" i="52"/>
  <c r="B104" i="52"/>
  <c r="B105" i="52"/>
  <c r="B106" i="52"/>
  <c r="B107" i="52"/>
  <c r="B108" i="52"/>
  <c r="B109" i="52"/>
  <c r="B110" i="52"/>
  <c r="B111" i="52"/>
  <c r="B112" i="52"/>
  <c r="B113" i="52"/>
  <c r="B114" i="52"/>
  <c r="B115" i="52"/>
  <c r="B116" i="52"/>
  <c r="E45" i="52"/>
  <c r="E46" i="52"/>
  <c r="E47" i="52"/>
  <c r="E48" i="52"/>
  <c r="E49" i="52"/>
  <c r="E50" i="52"/>
  <c r="E51" i="52"/>
  <c r="E52" i="52"/>
  <c r="E53" i="52"/>
  <c r="E54" i="52"/>
  <c r="E55" i="52"/>
  <c r="E56" i="52"/>
  <c r="E57" i="52"/>
  <c r="E58" i="52"/>
  <c r="E59" i="52"/>
  <c r="E60" i="52"/>
  <c r="E61" i="52"/>
  <c r="E62" i="52"/>
  <c r="E63" i="52"/>
  <c r="E64" i="52"/>
  <c r="E65" i="52"/>
  <c r="E66" i="52"/>
  <c r="E67" i="52"/>
  <c r="E68" i="52"/>
  <c r="B45" i="52"/>
  <c r="B46" i="52"/>
  <c r="B47" i="52"/>
  <c r="B48" i="52"/>
  <c r="B49" i="52"/>
  <c r="B50" i="52"/>
  <c r="B51" i="52"/>
  <c r="B52" i="52"/>
  <c r="B53" i="52"/>
  <c r="B54" i="52"/>
  <c r="B55" i="52"/>
  <c r="B56" i="52"/>
  <c r="B57" i="52"/>
  <c r="B58" i="52"/>
  <c r="B59" i="52"/>
  <c r="B60" i="52"/>
  <c r="B61" i="52"/>
  <c r="B62" i="52"/>
  <c r="B63" i="52"/>
  <c r="B64" i="52"/>
  <c r="B65" i="52"/>
  <c r="B66" i="52"/>
  <c r="B67" i="52"/>
  <c r="B68" i="52"/>
  <c r="B29" i="52"/>
  <c r="B30" i="52"/>
  <c r="B31" i="52"/>
  <c r="B32" i="52"/>
  <c r="B33" i="52"/>
  <c r="B34" i="52"/>
  <c r="B35" i="52"/>
  <c r="B36" i="52"/>
  <c r="B37" i="52"/>
  <c r="B38" i="52"/>
  <c r="B39" i="52"/>
  <c r="B40" i="52"/>
  <c r="B41" i="52"/>
  <c r="B42" i="52"/>
  <c r="B43" i="52"/>
  <c r="B44" i="52"/>
  <c r="E29" i="52"/>
  <c r="E30" i="52"/>
  <c r="E31" i="52"/>
  <c r="E32" i="52"/>
  <c r="E33" i="52"/>
  <c r="E34" i="52"/>
  <c r="E35" i="52"/>
  <c r="E36" i="52"/>
  <c r="E37" i="52"/>
  <c r="E38" i="52"/>
  <c r="E39" i="52"/>
  <c r="E40" i="52"/>
  <c r="E41" i="52"/>
  <c r="E42" i="52"/>
  <c r="E43" i="52"/>
  <c r="E44" i="52"/>
  <c r="B27" i="52"/>
  <c r="B28" i="52"/>
  <c r="A17" i="44"/>
  <c r="G21" i="52"/>
  <c r="E28" i="52"/>
  <c r="E27" i="52"/>
  <c r="E26" i="52"/>
  <c r="E25" i="52"/>
  <c r="E24" i="52"/>
  <c r="E23" i="52"/>
  <c r="E22" i="52"/>
  <c r="E21" i="52"/>
  <c r="G114" i="52"/>
  <c r="G106" i="52"/>
  <c r="G98" i="52"/>
  <c r="G90" i="52"/>
  <c r="G82" i="52"/>
  <c r="G74" i="52"/>
  <c r="G66" i="52"/>
  <c r="G58" i="52"/>
  <c r="G50" i="52"/>
  <c r="G42" i="52"/>
  <c r="G34" i="52"/>
  <c r="G26" i="52"/>
  <c r="G115" i="52"/>
  <c r="G107" i="52"/>
  <c r="G99" i="52"/>
  <c r="G91" i="52"/>
  <c r="G83" i="52"/>
  <c r="G75" i="52"/>
  <c r="G67" i="52"/>
  <c r="G59" i="52"/>
  <c r="G51" i="52"/>
  <c r="G43" i="52"/>
  <c r="G35" i="52"/>
  <c r="G27" i="52"/>
  <c r="G113" i="52"/>
  <c r="G105" i="52"/>
  <c r="G97" i="52"/>
  <c r="G89" i="52"/>
  <c r="G81" i="52"/>
  <c r="G73" i="52"/>
  <c r="G65" i="52"/>
  <c r="G57" i="52"/>
  <c r="G49" i="52"/>
  <c r="G41" i="52"/>
  <c r="G33" i="52"/>
  <c r="G25" i="52"/>
  <c r="G112" i="52"/>
  <c r="G104" i="52"/>
  <c r="G96" i="52"/>
  <c r="G88" i="52"/>
  <c r="G80" i="52"/>
  <c r="G72" i="52"/>
  <c r="G64" i="52"/>
  <c r="G56" i="52"/>
  <c r="G48" i="52"/>
  <c r="G40" i="52"/>
  <c r="G32" i="52"/>
  <c r="G24" i="52"/>
  <c r="G110" i="52"/>
  <c r="G102" i="52"/>
  <c r="G94" i="52"/>
  <c r="G86" i="52"/>
  <c r="G78" i="52"/>
  <c r="G70" i="52"/>
  <c r="G62" i="52"/>
  <c r="G54" i="52"/>
  <c r="G46" i="52"/>
  <c r="G38" i="52"/>
  <c r="G30" i="52"/>
  <c r="G22" i="52"/>
  <c r="G109" i="52"/>
  <c r="G101" i="52"/>
  <c r="G93" i="52"/>
  <c r="G85" i="52"/>
  <c r="G77" i="52"/>
  <c r="G69" i="52"/>
  <c r="G61" i="52"/>
  <c r="G53" i="52"/>
  <c r="G45" i="52"/>
  <c r="G37" i="52"/>
  <c r="G29" i="52"/>
  <c r="A8" i="44"/>
  <c r="P23" i="44" l="1"/>
  <c r="P22" i="44"/>
  <c r="P21" i="44"/>
  <c r="A2" i="44"/>
  <c r="B9" i="52"/>
  <c r="O9" i="44"/>
  <c r="N9" i="44"/>
  <c r="M9" i="44"/>
  <c r="L9" i="44"/>
  <c r="K9" i="44"/>
  <c r="J9" i="44"/>
  <c r="I9" i="44"/>
  <c r="H9" i="44"/>
  <c r="G9" i="44"/>
  <c r="F9" i="44"/>
  <c r="E9" i="44"/>
  <c r="D9" i="44"/>
  <c r="B21" i="52"/>
  <c r="B11" i="52"/>
  <c r="F77" i="52" l="1"/>
  <c r="F84" i="52"/>
  <c r="F82" i="52"/>
  <c r="F83" i="52"/>
  <c r="F81" i="52"/>
  <c r="F79" i="52"/>
  <c r="F80" i="52"/>
  <c r="F78" i="52"/>
  <c r="F86" i="52"/>
  <c r="F85" i="52"/>
  <c r="F91" i="52"/>
  <c r="F92" i="52"/>
  <c r="F87" i="52"/>
  <c r="F90" i="52"/>
  <c r="F88" i="52"/>
  <c r="F89" i="52"/>
  <c r="F102" i="52"/>
  <c r="F101" i="52"/>
  <c r="F108" i="52"/>
  <c r="F107" i="52"/>
  <c r="F106" i="52"/>
  <c r="F105" i="52"/>
  <c r="F103" i="52"/>
  <c r="F104" i="52"/>
  <c r="F116" i="52"/>
  <c r="F115" i="52"/>
  <c r="F114" i="52"/>
  <c r="F113" i="52"/>
  <c r="F112" i="52"/>
  <c r="F111" i="52"/>
  <c r="F110" i="52"/>
  <c r="F109" i="52"/>
  <c r="F70" i="52"/>
  <c r="F69" i="52"/>
  <c r="F76" i="52"/>
  <c r="F75" i="52"/>
  <c r="F72" i="52"/>
  <c r="F71" i="52"/>
  <c r="F74" i="52"/>
  <c r="F73" i="52"/>
  <c r="F100" i="52"/>
  <c r="F99" i="52"/>
  <c r="F98" i="52"/>
  <c r="F97" i="52"/>
  <c r="F96" i="52"/>
  <c r="F95" i="52"/>
  <c r="F94" i="52"/>
  <c r="F93" i="52"/>
  <c r="F52" i="52"/>
  <c r="F51" i="52"/>
  <c r="F50" i="52"/>
  <c r="F49" i="52"/>
  <c r="F48" i="52"/>
  <c r="F47" i="52"/>
  <c r="F45" i="52"/>
  <c r="F46" i="52"/>
  <c r="F68" i="52"/>
  <c r="F67" i="52"/>
  <c r="F66" i="52"/>
  <c r="F65" i="52"/>
  <c r="F64" i="52"/>
  <c r="F63" i="52"/>
  <c r="F62" i="52"/>
  <c r="F61" i="52"/>
  <c r="F53" i="52"/>
  <c r="F58" i="52"/>
  <c r="F55" i="52"/>
  <c r="F56" i="52"/>
  <c r="F54" i="52"/>
  <c r="F60" i="52"/>
  <c r="F59" i="52"/>
  <c r="F57" i="52"/>
  <c r="F33" i="52"/>
  <c r="F32" i="52"/>
  <c r="F35" i="52"/>
  <c r="F30" i="52"/>
  <c r="F31" i="52"/>
  <c r="F34" i="52"/>
  <c r="F36" i="52"/>
  <c r="F29" i="52"/>
  <c r="F44" i="52"/>
  <c r="F43" i="52"/>
  <c r="F42" i="52"/>
  <c r="F41" i="52"/>
  <c r="F40" i="52"/>
  <c r="F39" i="52"/>
  <c r="F38" i="52"/>
  <c r="F37" i="52"/>
  <c r="F24" i="52"/>
  <c r="F22" i="52"/>
  <c r="F23" i="52"/>
  <c r="F25" i="52"/>
  <c r="F21" i="52"/>
  <c r="F26" i="52"/>
  <c r="F27" i="52"/>
  <c r="F28" i="52"/>
  <c r="D18" i="44"/>
  <c r="E18" i="44"/>
  <c r="F18" i="44"/>
  <c r="G18" i="44"/>
  <c r="H18" i="44"/>
  <c r="I18" i="44"/>
  <c r="J18" i="44"/>
  <c r="K18" i="44"/>
  <c r="L18" i="44"/>
  <c r="M18" i="44"/>
  <c r="N18" i="44"/>
  <c r="O18" i="44"/>
  <c r="B119" i="52"/>
  <c r="B118" i="52"/>
  <c r="B6" i="52" l="1"/>
  <c r="B25" i="52"/>
  <c r="B26" i="52"/>
  <c r="B8" i="52" l="1"/>
  <c r="P10" i="44" l="1"/>
  <c r="P20" i="44" l="1"/>
  <c r="G28" i="52"/>
  <c r="G36" i="52"/>
  <c r="G44" i="52"/>
  <c r="G52" i="52"/>
  <c r="G60" i="52"/>
  <c r="G68" i="52"/>
  <c r="G76" i="52"/>
  <c r="G84" i="52"/>
  <c r="G92" i="52"/>
  <c r="G100" i="52"/>
  <c r="G108" i="52"/>
  <c r="G116" i="52"/>
  <c r="B7" i="52" l="1"/>
  <c r="P19" i="44" l="1"/>
  <c r="O12" i="44" l="1"/>
  <c r="G111" i="52" s="1"/>
  <c r="N12" i="44"/>
  <c r="G103" i="52" s="1"/>
  <c r="M12" i="44"/>
  <c r="G95" i="52" s="1"/>
  <c r="L12" i="44"/>
  <c r="G87" i="52" s="1"/>
  <c r="K12" i="44"/>
  <c r="G79" i="52" s="1"/>
  <c r="J12" i="44"/>
  <c r="G71" i="52" s="1"/>
  <c r="I12" i="44"/>
  <c r="G63" i="52" s="1"/>
  <c r="H12" i="44"/>
  <c r="G55" i="52" s="1"/>
  <c r="G12" i="44"/>
  <c r="G47" i="52" s="1"/>
  <c r="F12" i="44"/>
  <c r="G39" i="52" s="1"/>
  <c r="E12" i="44"/>
  <c r="G31" i="52" s="1"/>
  <c r="D12" i="44"/>
  <c r="G23" i="52" s="1"/>
  <c r="P11" i="44"/>
  <c r="P12" i="44" l="1"/>
  <c r="E1" i="52" l="1"/>
  <c r="A21" i="52" l="1"/>
  <c r="B10" i="52"/>
  <c r="B23" i="52"/>
  <c r="B24" i="52"/>
  <c r="B22" i="52"/>
  <c r="A119" i="52" l="1"/>
  <c r="A77" i="52"/>
  <c r="A101" i="52"/>
  <c r="A57" i="52"/>
  <c r="A33" i="52"/>
  <c r="A48" i="52"/>
  <c r="A69" i="52"/>
  <c r="A85" i="52"/>
  <c r="A93" i="52"/>
  <c r="A109" i="52"/>
  <c r="A49" i="52"/>
  <c r="A65" i="52"/>
  <c r="A41" i="52"/>
  <c r="A56" i="52"/>
  <c r="A78" i="52"/>
  <c r="A110" i="52"/>
  <c r="A58" i="52"/>
  <c r="A66" i="52"/>
  <c r="A42" i="52"/>
  <c r="A64" i="52"/>
  <c r="A70" i="52"/>
  <c r="A86" i="52"/>
  <c r="A94" i="52"/>
  <c r="A102" i="52"/>
  <c r="A50" i="52"/>
  <c r="A34" i="52"/>
  <c r="A79" i="52"/>
  <c r="A67" i="52"/>
  <c r="A43" i="52"/>
  <c r="A71" i="52"/>
  <c r="A87" i="52"/>
  <c r="A95" i="52"/>
  <c r="A103" i="52"/>
  <c r="A111" i="52"/>
  <c r="A51" i="52"/>
  <c r="A59" i="52"/>
  <c r="A35" i="52"/>
  <c r="A32" i="52"/>
  <c r="A80" i="52"/>
  <c r="A96" i="52"/>
  <c r="A68" i="52"/>
  <c r="A44" i="52"/>
  <c r="A72" i="52"/>
  <c r="A88" i="52"/>
  <c r="A104" i="52"/>
  <c r="A112" i="52"/>
  <c r="A52" i="52"/>
  <c r="A60" i="52"/>
  <c r="A36" i="52"/>
  <c r="A84" i="52"/>
  <c r="A81" i="52"/>
  <c r="A113" i="52"/>
  <c r="A61" i="52"/>
  <c r="A27" i="52"/>
  <c r="A108" i="52"/>
  <c r="A73" i="52"/>
  <c r="A89" i="52"/>
  <c r="A97" i="52"/>
  <c r="A105" i="52"/>
  <c r="A45" i="52"/>
  <c r="A53" i="52"/>
  <c r="A29" i="52"/>
  <c r="A37" i="52"/>
  <c r="A31" i="52"/>
  <c r="A116" i="52"/>
  <c r="A40" i="52"/>
  <c r="A82" i="52"/>
  <c r="A106" i="52"/>
  <c r="A30" i="52"/>
  <c r="A28" i="52"/>
  <c r="A92" i="52"/>
  <c r="A74" i="52"/>
  <c r="A90" i="52"/>
  <c r="A98" i="52"/>
  <c r="A114" i="52"/>
  <c r="A46" i="52"/>
  <c r="A54" i="52"/>
  <c r="A62" i="52"/>
  <c r="A38" i="52"/>
  <c r="A76" i="52"/>
  <c r="A75" i="52"/>
  <c r="A83" i="52"/>
  <c r="A91" i="52"/>
  <c r="A99" i="52"/>
  <c r="A107" i="52"/>
  <c r="A115" i="52"/>
  <c r="A47" i="52"/>
  <c r="A55" i="52"/>
  <c r="A63" i="52"/>
  <c r="A39" i="52"/>
  <c r="A100" i="52"/>
  <c r="A118" i="52"/>
  <c r="A25" i="52"/>
  <c r="A26" i="52"/>
  <c r="A22" i="52"/>
  <c r="A24" i="52"/>
  <c r="A23" i="52"/>
</calcChain>
</file>

<file path=xl/sharedStrings.xml><?xml version="1.0" encoding="utf-8"?>
<sst xmlns="http://schemas.openxmlformats.org/spreadsheetml/2006/main" count="473" uniqueCount="147">
  <si>
    <t xml:space="preserve">County: </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</si>
  <si>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</si>
  <si>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</si>
  <si>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</si>
  <si>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</si>
  <si>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</si>
  <si>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</si>
  <si>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</si>
  <si>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</si>
  <si>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</si>
  <si>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</si>
  <si>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</si>
  <si>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</si>
  <si>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</si>
  <si>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</si>
  <si>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</si>
  <si>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</si>
  <si>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</si>
  <si>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</si>
  <si>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</si>
  <si>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</si>
  <si>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</si>
  <si>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</si>
  <si>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</si>
  <si>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</si>
  <si>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</si>
  <si>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</si>
  <si>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</si>
  <si>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</si>
  <si>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</si>
  <si>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</si>
  <si>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</si>
  <si>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</si>
  <si>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</si>
  <si>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</si>
  <si>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</si>
  <si>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</si>
  <si>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</si>
  <si>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</si>
  <si>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</si>
  <si>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</si>
  <si>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</si>
  <si>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</si>
  <si>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</si>
  <si>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</si>
  <si>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</si>
  <si>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</si>
  <si>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</si>
  <si>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</si>
  <si>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</si>
  <si>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</si>
  <si>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</si>
  <si>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</si>
  <si>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</si>
  <si>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</si>
  <si>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</si>
  <si>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</si>
  <si>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</si>
  <si>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</si>
  <si>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</si>
  <si>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</si>
  <si>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</si>
  <si>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</si>
  <si>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</si>
  <si>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</si>
  <si>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</si>
  <si>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</si>
  <si>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</si>
  <si>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</si>
  <si>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</si>
  <si>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OrganizationID</t>
  </si>
  <si>
    <t>OrganizationTypeID</t>
  </si>
  <si>
    <t>OrgName1</t>
  </si>
  <si>
    <t>OrgName2</t>
  </si>
  <si>
    <t>OrgName3</t>
  </si>
  <si>
    <t>Miami-Dade</t>
  </si>
  <si>
    <t>St Johns</t>
  </si>
  <si>
    <t>Saint Johns</t>
  </si>
  <si>
    <t>St Lucie</t>
  </si>
  <si>
    <t>Saint Lucie</t>
  </si>
  <si>
    <t>VerificationCode:</t>
  </si>
  <si>
    <t>ReportShortName:</t>
  </si>
  <si>
    <t>CountyName:</t>
  </si>
  <si>
    <t>SubmissionDate:</t>
  </si>
  <si>
    <t>SubmissionEmail:</t>
  </si>
  <si>
    <t>ReportMonth:</t>
  </si>
  <si>
    <t>Filename:</t>
  </si>
  <si>
    <t>VersionNumber:</t>
  </si>
  <si>
    <t>FolderLocation:</t>
  </si>
  <si>
    <t>FiscalYearID</t>
  </si>
  <si>
    <t>RevExp</t>
  </si>
  <si>
    <t>RevExpType</t>
  </si>
  <si>
    <t>RevExpSubType</t>
  </si>
  <si>
    <t>ReportID</t>
  </si>
  <si>
    <t>Revenues</t>
  </si>
  <si>
    <t>NumDataTables:</t>
  </si>
  <si>
    <t>DataTable</t>
  </si>
  <si>
    <t>StartCol</t>
  </si>
  <si>
    <t>EndCol</t>
  </si>
  <si>
    <t>StartRow</t>
  </si>
  <si>
    <t>EndRow</t>
  </si>
  <si>
    <t>A</t>
  </si>
  <si>
    <t>DataTableNum</t>
  </si>
  <si>
    <t>YTD Total</t>
  </si>
  <si>
    <t>D_B_RevenueExpenditure</t>
  </si>
  <si>
    <t>RptNotesType</t>
  </si>
  <si>
    <t>RptNotesSubType</t>
  </si>
  <si>
    <t>ReportNote</t>
  </si>
  <si>
    <t>CCOCStaffNotes</t>
  </si>
  <si>
    <t>D_B_ReportNotes</t>
  </si>
  <si>
    <t>G</t>
  </si>
  <si>
    <t>Redirected 10% Fines</t>
  </si>
  <si>
    <t>All Other</t>
  </si>
  <si>
    <t>s. 316.193, F.S.</t>
  </si>
  <si>
    <t>TOTAL FINE AND FORFEITURE TRUST FUND PROJECTION:</t>
  </si>
  <si>
    <t>DeSoto</t>
  </si>
  <si>
    <t>Version:</t>
  </si>
  <si>
    <t>VersionNumber</t>
  </si>
  <si>
    <t>All Other Line 47 Additional Revenues</t>
  </si>
  <si>
    <r>
      <t xml:space="preserve">Fines, Fees, Service Charges, Court Costs, etc.
</t>
    </r>
    <r>
      <rPr>
        <sz val="9"/>
        <color theme="0"/>
        <rFont val="Franklin Gothic Demi"/>
        <family val="2"/>
        <scheme val="major"/>
      </rPr>
      <t>(Not Including Redirected 10% Fines)</t>
    </r>
  </si>
  <si>
    <t>NOTES</t>
  </si>
  <si>
    <t xml:space="preserve">Fine and Forfeiture Trust Fund Projection
Additional Notes: </t>
  </si>
  <si>
    <t>Florida CCOC Revenue Projection</t>
  </si>
  <si>
    <t>ProjectionDate:</t>
  </si>
  <si>
    <t>RR1.22.1.0</t>
  </si>
  <si>
    <t>First year of County Fiscal Year (CFY):</t>
  </si>
  <si>
    <t>Revenue Projections</t>
  </si>
  <si>
    <t>s. 318.18(12)(a), F.S.</t>
  </si>
  <si>
    <t>s. 938.05(1)(a–c), F.S.</t>
  </si>
  <si>
    <t>Traffic Additional Court Costs</t>
  </si>
  <si>
    <t>Felony, Misdemeanor, and Criminal Traffic Additional Court Costs</t>
  </si>
  <si>
    <t>Period</t>
  </si>
  <si>
    <t>Amount</t>
  </si>
  <si>
    <t>Fine and Forfeiture Trust Fund</t>
  </si>
  <si>
    <t>Collections to General Revenue</t>
  </si>
  <si>
    <t>TOTAL COLLECTIONS TO GENERAL REVENUE PROJECTION</t>
  </si>
  <si>
    <t>Additional Notes</t>
  </si>
  <si>
    <t>H</t>
  </si>
  <si>
    <t>Change this number to change all year references</t>
  </si>
  <si>
    <t>4. The "Collections to General Revenue" category name is updated to more accurately reflect the data it collects, the purpose of the collection, and the source report for the data. The previous name, "Ch. 2008-111, L.O.F.", is no longer used. The data collected is the same and the purpose of collecting the data is the same.</t>
  </si>
  <si>
    <r>
      <rPr>
        <vertAlign val="superscript"/>
        <sz val="12"/>
        <rFont val="Franklin Gothic Demi"/>
        <family val="2"/>
        <scheme val="major"/>
      </rPr>
      <t>2</t>
    </r>
    <r>
      <rPr>
        <sz val="12"/>
        <rFont val="Franklin Gothic Demi"/>
        <family val="2"/>
        <scheme val="major"/>
      </rPr>
      <t xml:space="preserve">  Projection as of Date:</t>
    </r>
  </si>
  <si>
    <t>Driving Under the Influence</t>
  </si>
  <si>
    <t xml:space="preserve">Collections to General Revenue Projection
Additional Notes: </t>
  </si>
  <si>
    <t xml:space="preserve">3. Provide your projection methodology for each revenue category in the appropriate "Additional Notes" field. It can provide auditors with a framework to validate your projections if reviewed. </t>
  </si>
  <si>
    <r>
      <t xml:space="preserve">1. </t>
    </r>
    <r>
      <rPr>
        <b/>
        <sz val="11"/>
        <rFont val="Franklin Gothic Book"/>
        <family val="2"/>
        <scheme val="minor"/>
      </rPr>
      <t xml:space="preserve">If you </t>
    </r>
    <r>
      <rPr>
        <b/>
        <u/>
        <sz val="11"/>
        <color rgb="FFC00000"/>
        <rFont val="Franklin Gothic Book"/>
        <family val="2"/>
        <scheme val="minor"/>
      </rPr>
      <t>CANNOT</t>
    </r>
    <r>
      <rPr>
        <b/>
        <sz val="11"/>
        <rFont val="Franklin Gothic Book"/>
        <family val="2"/>
        <scheme val="minor"/>
      </rPr>
      <t xml:space="preserve"> provide a revenue projection for a requested projection line</t>
    </r>
    <r>
      <rPr>
        <sz val="11"/>
        <rFont val="Franklin Gothic Book"/>
        <family val="2"/>
        <scheme val="minor"/>
      </rPr>
      <t xml:space="preserve">, please </t>
    </r>
    <r>
      <rPr>
        <b/>
        <u/>
        <sz val="11"/>
        <color rgb="FFC00000"/>
        <rFont val="Franklin Gothic Book"/>
        <family val="2"/>
        <scheme val="minor"/>
      </rPr>
      <t>provide an explanation in the "Additional Notes" field</t>
    </r>
    <r>
      <rPr>
        <sz val="11"/>
        <rFont val="Franklin Gothic Book"/>
        <family val="2"/>
        <scheme val="minor"/>
      </rPr>
      <t xml:space="preserve">. Every effort should be made to provide a projection for </t>
    </r>
    <r>
      <rPr>
        <b/>
        <u/>
        <sz val="11"/>
        <rFont val="Franklin Gothic Book"/>
        <family val="2"/>
        <scheme val="minor"/>
      </rPr>
      <t>ALL</t>
    </r>
    <r>
      <rPr>
        <sz val="11"/>
        <rFont val="Franklin Gothic Book"/>
        <family val="2"/>
        <scheme val="minor"/>
      </rPr>
      <t xml:space="preserve"> requested lines. </t>
    </r>
    <r>
      <rPr>
        <b/>
        <sz val="11"/>
        <color theme="9" tint="-0.24994659260841701"/>
        <rFont val="Franklin Gothic Book"/>
        <family val="2"/>
        <scheme val="minor"/>
      </rPr>
      <t>NO NEGATIVE AMOUNTS ARE ALLOWED.</t>
    </r>
  </si>
  <si>
    <t xml:space="preserve">Previous report form Version 1, Created 4/8/2025 is replaced by this report form version. </t>
  </si>
  <si>
    <t>CCOC Form Version 2
Updated 5/5/2025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</si>
</sst>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_(&quot;$&quot;* \(#,##0\);_(&quot;$&quot;* &quot;-&quot;_);_(@_)"/>
    <numFmt numFmtId="44" formatCode="_(&quot;$&quot;* #,##0.00_);_(&quot;$&quot;* \(#,##0.00\);_(&quot;$&quot;* &quot;-&quot;??_);_(@_)"/>
    <numFmt numFmtId="43" formatCode="_(* #,##0.00_);_(* \(#,##0.00\);_(* &quot;-&quot;??_);_(@_)"/>
    <numFmt numFmtId="164" formatCode="_([$$-409]* #,##0_);_([$$-409]* \(#,##0\);_([$$-409]* &quot;-&quot;??_);_(@_)"/>
  </numFmts>
  <fonts count="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11"/>
      <name val="Franklin Gothic Demi"/>
      <family val="2"/>
      <scheme val="major"/>
    </font>
    <font>
      <sz val="10"/>
      <color theme="0"/>
      <name val="Franklin Gothic Demi"/>
      <family val="2"/>
      <scheme val="major"/>
    </font>
    <font>
      <sz val="10"/>
      <name val="Franklin Gothic Demi"/>
      <family val="2"/>
      <scheme val="major"/>
    </font>
    <font>
      <sz val="11"/>
      <color theme="1"/>
      <name val="Franklin Gothic Demi"/>
      <family val="2"/>
      <scheme val="major"/>
    </font>
    <font>
      <sz val="11"/>
      <color theme="0"/>
      <name val="Franklin Gothic Demi"/>
      <family val="2"/>
      <scheme val="major"/>
    </font>
    <font>
      <sz val="11"/>
      <color indexed="8"/>
      <name val="Calibri"/>
      <family val="2"/>
    </font>
    <font>
      <sz val="9"/>
      <color theme="0"/>
      <name val="Franklin Gothic Demi"/>
      <family val="2"/>
      <scheme val="major"/>
    </font>
    <font>
      <sz val="9"/>
      <name val="Franklin Gothic Demi"/>
      <family val="2"/>
      <scheme val="major"/>
    </font>
    <font>
      <b/>
      <sz val="12"/>
      <name val="Franklin Gothic Demi"/>
      <family val="2"/>
      <scheme val="major"/>
    </font>
    <font>
      <sz val="12"/>
      <name val="Franklin Gothic Demi"/>
      <family val="2"/>
      <scheme val="major"/>
    </font>
    <font>
      <sz val="12"/>
      <color theme="3"/>
      <name val="Franklin Gothic Demi"/>
      <family val="2"/>
      <scheme val="major"/>
    </font>
    <font>
      <sz val="14"/>
      <name val="Franklin Gothic Demi"/>
      <family val="2"/>
      <scheme val="major"/>
    </font>
    <font>
      <b/>
      <sz val="11"/>
      <name val="Franklin Gothic Book"/>
      <family val="2"/>
      <scheme val="minor"/>
    </font>
    <font>
      <u/>
      <sz val="10"/>
      <color theme="10"/>
      <name val="Arial"/>
      <family val="2"/>
    </font>
    <font>
      <b/>
      <sz val="10"/>
      <color rgb="FFFF0000"/>
      <name val="Franklin Gothic Book"/>
      <family val="2"/>
      <scheme val="minor"/>
    </font>
    <font>
      <sz val="8"/>
      <color rgb="FFFF0000"/>
      <name val="Franklin Gothic Book"/>
      <family val="2"/>
      <scheme val="minor"/>
    </font>
    <font>
      <vertAlign val="superscript"/>
      <sz val="12"/>
      <name val="Franklin Gothic Demi"/>
      <family val="2"/>
      <scheme val="major"/>
    </font>
    <font>
      <b/>
      <u/>
      <sz val="11"/>
      <name val="Franklin Gothic Book"/>
      <family val="2"/>
      <scheme val="minor"/>
    </font>
    <font>
      <b/>
      <sz val="11"/>
      <color theme="9" tint="-0.24994659260841701"/>
      <name val="Franklin Gothic Book"/>
      <family val="2"/>
      <scheme val="minor"/>
    </font>
    <font>
      <vertAlign val="superscript"/>
      <sz val="11"/>
      <name val="Franklin Gothic Demi"/>
      <family val="2"/>
      <scheme val="major"/>
    </font>
    <font>
      <b/>
      <u/>
      <sz val="11"/>
      <color rgb="FFC00000"/>
      <name val="Franklin Gothic Book"/>
      <family val="2"/>
      <scheme val="minor"/>
    </font>
    <font>
      <sz val="11"/>
      <color rgb="FFFF0000"/>
      <name val="Franklin Gothic Demi"/>
      <family val="2"/>
      <scheme val="major"/>
    </font>
  </fonts>
  <fills count="10">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rgb="FFFFFF00"/>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diagonal/>
    </border>
    <border>
      <left style="double">
        <color rgb="FF3F3F3F"/>
      </left>
      <right style="double">
        <color rgb="FF3F3F3F"/>
      </right>
      <top style="double">
        <color rgb="FF3F3F3F"/>
      </top>
      <bottom style="double">
        <color rgb="FF3F3F3F"/>
      </bottom>
      <diagonal/>
    </border>
    <border>
      <left/>
      <right/>
      <top/>
      <bottom style="medium">
        <color theme="0" tint="-0.499984740745262"/>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bottom style="medium">
        <color theme="0" tint="-0.499984740745262"/>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medium">
        <color theme="1" tint="0.499984740745262"/>
      </left>
      <right style="medium">
        <color theme="1" tint="0.499984740745262"/>
      </right>
      <top/>
      <bottom style="thin">
        <color rgb="FF969696"/>
      </bottom>
      <diagonal/>
    </border>
    <border>
      <left style="medium">
        <color theme="1" tint="0.499984740745262"/>
      </left>
      <right style="medium">
        <color theme="1" tint="0.499984740745262"/>
      </right>
      <top/>
      <bottom style="double">
        <color theme="0" tint="-0.499984740745262"/>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top/>
      <bottom style="thin">
        <color theme="1"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double">
        <color theme="0" tint="-0.499984740745262"/>
      </bottom>
      <diagonal/>
    </border>
    <border>
      <left/>
      <right style="medium">
        <color theme="1" tint="0.499984740745262"/>
      </right>
      <top/>
      <bottom/>
      <diagonal/>
    </border>
    <border>
      <left style="medium">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bottom style="medium">
        <color theme="0" tint="-0.499984740745262"/>
      </bottom>
      <diagonal/>
    </border>
    <border>
      <left/>
      <right style="thin">
        <color theme="0" tint="-0.499984740745262"/>
      </right>
      <top/>
      <bottom style="medium">
        <color theme="0" tint="-0.499984740745262"/>
      </bottom>
      <diagonal/>
    </border>
    <border>
      <left style="medium">
        <color theme="0" tint="-0.499984740745262"/>
      </left>
      <right/>
      <top style="double">
        <color theme="0" tint="-0.499984740745262"/>
      </top>
      <bottom style="medium">
        <color theme="0" tint="-0.499984740745262"/>
      </bottom>
      <diagonal/>
    </border>
    <border>
      <left/>
      <right/>
      <top style="double">
        <color theme="0" tint="-0.499984740745262"/>
      </top>
      <bottom style="medium">
        <color theme="0" tint="-0.499984740745262"/>
      </bottom>
      <diagonal/>
    </border>
    <border>
      <left/>
      <right style="medium">
        <color theme="0" tint="-0.499984740745262"/>
      </right>
      <top style="double">
        <color theme="0" tint="-0.499984740745262"/>
      </top>
      <bottom style="medium">
        <color theme="0" tint="-0.499984740745262"/>
      </bottom>
      <diagonal/>
    </border>
    <border>
      <left style="medium">
        <color theme="0" tint="-0.499984740745262"/>
      </left>
      <right/>
      <top style="thin">
        <color theme="0" tint="-0.499984740745262"/>
      </top>
      <bottom style="double">
        <color theme="0" tint="-0.499984740745262"/>
      </bottom>
      <diagonal/>
    </border>
    <border>
      <left style="medium">
        <color theme="0" tint="-0.499984740745262"/>
      </left>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1" tint="0.499984740745262"/>
      </left>
      <right style="medium">
        <color theme="1" tint="0.499984740745262"/>
      </right>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1" tint="0.499984740745262"/>
      </left>
      <right style="medium">
        <color theme="1" tint="0.499984740745262"/>
      </right>
      <top style="thin">
        <color theme="0" tint="-0.499984740745262"/>
      </top>
      <bottom style="thin">
        <color rgb="FF969696"/>
      </bottom>
      <diagonal/>
    </border>
    <border>
      <left/>
      <right style="medium">
        <color theme="0" tint="-0.499984740745262"/>
      </right>
      <top style="thin">
        <color theme="0" tint="-0.499984740745262"/>
      </top>
      <bottom style="double">
        <color theme="0" tint="-0.499984740745262"/>
      </bottom>
      <diagonal/>
    </border>
  </borders>
  <cellStyleXfs count="54">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164" fontId="27" fillId="4" borderId="10">
      <alignment vertical="center"/>
    </xf>
    <xf numFmtId="0" fontId="20" fillId="5" borderId="12">
      <alignment horizontal="center" vertical="center"/>
      <protection locked="0"/>
    </xf>
    <xf numFmtId="0" fontId="20" fillId="6" borderId="12">
      <alignment horizontal="center" vertical="center"/>
      <protection locked="0"/>
    </xf>
    <xf numFmtId="44" fontId="23" fillId="7" borderId="13">
      <alignment vertical="center"/>
      <protection locked="0"/>
    </xf>
    <xf numFmtId="44" fontId="20" fillId="7" borderId="14" applyBorder="0">
      <alignment vertical="center"/>
      <protection locked="0"/>
    </xf>
    <xf numFmtId="44" fontId="20" fillId="6" borderId="15" applyBorder="0">
      <alignment vertical="center"/>
      <protection locked="0"/>
    </xf>
    <xf numFmtId="44" fontId="20" fillId="5" borderId="16" applyBorder="0">
      <alignment vertical="center"/>
      <protection locked="0"/>
    </xf>
    <xf numFmtId="44" fontId="20" fillId="5" borderId="17" applyBorder="0">
      <alignment vertical="center"/>
      <protection locked="0"/>
    </xf>
    <xf numFmtId="44" fontId="23" fillId="6" borderId="9" applyBorder="0">
      <alignment vertical="top"/>
      <protection locked="0"/>
    </xf>
    <xf numFmtId="0" fontId="1" fillId="0" borderId="0"/>
    <xf numFmtId="9" fontId="29" fillId="0" borderId="0" applyFont="0" applyFill="0" applyBorder="0" applyAlignment="0" applyProtection="0"/>
    <xf numFmtId="0" fontId="18" fillId="0" borderId="0"/>
    <xf numFmtId="0" fontId="18" fillId="0" borderId="0"/>
    <xf numFmtId="0" fontId="37" fillId="0" borderId="0" applyNumberFormat="0" applyFill="0" applyBorder="0" applyAlignment="0" applyProtection="0"/>
  </cellStyleXfs>
  <cellXfs count="95">
    <xf numFmtId="0" fontId="0" fillId="0" borderId="0" xfId="0"/>
    <xf numFmtId="0" fontId="21" fillId="0" borderId="0" xfId="0" applyFont="1"/>
    <xf numFmtId="0" fontId="22" fillId="2" borderId="0" xfId="0" applyFont="1" applyFill="1"/>
    <xf numFmtId="0" fontId="24" fillId="0" borderId="0" xfId="0" applyFont="1" applyAlignment="1">
      <alignment vertical="center"/>
    </xf>
    <xf numFmtId="17" fontId="28" fillId="8" borderId="19" xfId="0" applyNumberFormat="1" applyFont="1" applyFill="1" applyBorder="1" applyAlignment="1">
      <alignment horizontal="center" vertical="center"/>
    </xf>
    <xf numFmtId="42" fontId="24" fillId="0" borderId="30" xfId="0" applyNumberFormat="1" applyFont="1" applyBorder="1" applyAlignment="1">
      <alignment horizontal="center" vertical="center"/>
    </xf>
    <xf numFmtId="44" fontId="26" fillId="0" borderId="31" xfId="9" applyFont="1" applyBorder="1" applyAlignment="1" applyProtection="1">
      <alignment vertical="center"/>
    </xf>
    <xf numFmtId="44" fontId="26" fillId="0" borderId="32" xfId="9" applyFont="1" applyBorder="1" applyAlignment="1" applyProtection="1">
      <alignment vertical="center"/>
    </xf>
    <xf numFmtId="44" fontId="26" fillId="0" borderId="23" xfId="9" applyFont="1" applyBorder="1" applyAlignment="1" applyProtection="1">
      <alignment vertical="center"/>
    </xf>
    <xf numFmtId="44" fontId="26" fillId="0" borderId="24" xfId="9" applyFont="1" applyBorder="1" applyAlignment="1" applyProtection="1">
      <alignment vertical="center"/>
    </xf>
    <xf numFmtId="44" fontId="26" fillId="0" borderId="29" xfId="9" applyFont="1" applyBorder="1" applyAlignment="1" applyProtection="1">
      <alignment vertical="center"/>
    </xf>
    <xf numFmtId="44" fontId="26" fillId="0" borderId="33" xfId="9" applyFont="1" applyBorder="1" applyAlignment="1" applyProtection="1">
      <alignment vertical="center"/>
    </xf>
    <xf numFmtId="44" fontId="26" fillId="0" borderId="47" xfId="9" applyFont="1" applyBorder="1" applyAlignment="1" applyProtection="1">
      <alignment vertical="center"/>
    </xf>
    <xf numFmtId="0" fontId="24" fillId="0" borderId="0" xfId="0" applyFont="1" applyAlignment="1">
      <alignment vertical="top"/>
    </xf>
    <xf numFmtId="14" fontId="24" fillId="0" borderId="0" xfId="0" applyNumberFormat="1" applyFont="1" applyAlignment="1">
      <alignment vertical="top"/>
    </xf>
    <xf numFmtId="0" fontId="26" fillId="0" borderId="0" xfId="0" applyFont="1"/>
    <xf numFmtId="44" fontId="26" fillId="6" borderId="25" xfId="9" applyFont="1" applyFill="1" applyBorder="1" applyAlignment="1" applyProtection="1">
      <alignment vertical="center"/>
      <protection locked="0"/>
    </xf>
    <xf numFmtId="44" fontId="26" fillId="6" borderId="18" xfId="9" applyFont="1" applyFill="1" applyBorder="1" applyAlignment="1" applyProtection="1">
      <alignment vertical="center"/>
      <protection locked="0"/>
    </xf>
    <xf numFmtId="44" fontId="26" fillId="6" borderId="27" xfId="9" applyFont="1" applyFill="1" applyBorder="1" applyAlignment="1" applyProtection="1">
      <alignment vertical="center"/>
      <protection locked="0"/>
    </xf>
    <xf numFmtId="44" fontId="26" fillId="6" borderId="26" xfId="9" applyFont="1" applyFill="1" applyBorder="1" applyAlignment="1" applyProtection="1">
      <alignment vertical="center"/>
      <protection locked="0"/>
    </xf>
    <xf numFmtId="44" fontId="26" fillId="6" borderId="21" xfId="9" applyFont="1" applyFill="1" applyBorder="1" applyAlignment="1" applyProtection="1">
      <alignment vertical="center"/>
      <protection locked="0"/>
    </xf>
    <xf numFmtId="44" fontId="26" fillId="6" borderId="28" xfId="9" applyFont="1" applyFill="1" applyBorder="1" applyAlignment="1" applyProtection="1">
      <alignment vertical="center"/>
      <protection locked="0"/>
    </xf>
    <xf numFmtId="0" fontId="32" fillId="0" borderId="0" xfId="0" applyFont="1" applyAlignment="1">
      <alignment vertical="top"/>
    </xf>
    <xf numFmtId="0" fontId="33" fillId="0" borderId="0" xfId="0" applyFont="1" applyAlignment="1">
      <alignment vertical="top"/>
    </xf>
    <xf numFmtId="0" fontId="33" fillId="0" borderId="0" xfId="0" applyFont="1" applyAlignment="1">
      <alignment vertical="center"/>
    </xf>
    <xf numFmtId="0" fontId="33" fillId="0" borderId="0" xfId="0" applyFont="1"/>
    <xf numFmtId="0" fontId="33" fillId="0" borderId="0" xfId="0" applyFont="1" applyAlignment="1">
      <alignment horizontal="left"/>
    </xf>
    <xf numFmtId="0" fontId="31" fillId="0" borderId="42" xfId="0" applyFont="1" applyBorder="1" applyAlignment="1">
      <alignment vertical="center"/>
    </xf>
    <xf numFmtId="0" fontId="31" fillId="0" borderId="41" xfId="0" applyFont="1" applyBorder="1" applyAlignment="1">
      <alignment vertical="center"/>
    </xf>
    <xf numFmtId="0" fontId="20" fillId="0" borderId="0" xfId="0" applyFont="1" applyAlignment="1">
      <alignment vertical="top"/>
    </xf>
    <xf numFmtId="0" fontId="20" fillId="0" borderId="0" xfId="0" applyFont="1" applyAlignment="1">
      <alignment vertical="center"/>
    </xf>
    <xf numFmtId="0" fontId="33" fillId="0" borderId="0" xfId="0" applyFont="1" applyAlignment="1">
      <alignment horizontal="right" vertical="center"/>
    </xf>
    <xf numFmtId="0" fontId="22" fillId="2" borderId="0" xfId="52" applyFont="1" applyFill="1" applyAlignment="1">
      <alignment wrapText="1"/>
    </xf>
    <xf numFmtId="0" fontId="21" fillId="0" borderId="0" xfId="52" applyFont="1"/>
    <xf numFmtId="0" fontId="22" fillId="2" borderId="1" xfId="52" applyFont="1" applyFill="1" applyBorder="1"/>
    <xf numFmtId="0" fontId="22" fillId="2" borderId="2" xfId="52" applyFont="1" applyFill="1" applyBorder="1"/>
    <xf numFmtId="0" fontId="22" fillId="2" borderId="7" xfId="52" applyFont="1" applyFill="1" applyBorder="1"/>
    <xf numFmtId="0" fontId="21" fillId="0" borderId="3" xfId="52" applyFont="1" applyBorder="1"/>
    <xf numFmtId="0" fontId="21" fillId="0" borderId="4" xfId="52" applyFont="1" applyBorder="1"/>
    <xf numFmtId="0" fontId="22" fillId="2" borderId="0" xfId="52" applyFont="1" applyFill="1"/>
    <xf numFmtId="14" fontId="21" fillId="3" borderId="0" xfId="52" applyNumberFormat="1" applyFont="1" applyFill="1"/>
    <xf numFmtId="0" fontId="21" fillId="3" borderId="0" xfId="52" applyFont="1" applyFill="1"/>
    <xf numFmtId="14" fontId="21" fillId="0" borderId="0" xfId="52" applyNumberFormat="1" applyFont="1"/>
    <xf numFmtId="0" fontId="21" fillId="0" borderId="5" xfId="52" applyFont="1" applyBorder="1"/>
    <xf numFmtId="0" fontId="21" fillId="0" borderId="6" xfId="52" applyFont="1" applyBorder="1"/>
    <xf numFmtId="0" fontId="21" fillId="0" borderId="8" xfId="52" applyFont="1" applyBorder="1"/>
    <xf numFmtId="0" fontId="22" fillId="2" borderId="0" xfId="0" applyFont="1" applyFill="1" applyAlignment="1">
      <alignment wrapText="1"/>
    </xf>
    <xf numFmtId="44" fontId="21" fillId="0" borderId="0" xfId="0" applyNumberFormat="1" applyFont="1"/>
    <xf numFmtId="44" fontId="21" fillId="0" borderId="0" xfId="52" applyNumberFormat="1" applyFont="1"/>
    <xf numFmtId="0" fontId="22" fillId="2" borderId="0" xfId="25" applyFont="1" applyFill="1" applyAlignment="1">
      <alignment wrapText="1"/>
    </xf>
    <xf numFmtId="0" fontId="31" fillId="0" borderId="53" xfId="0" applyFont="1" applyBorder="1" applyAlignment="1">
      <alignment vertical="center"/>
    </xf>
    <xf numFmtId="44" fontId="26" fillId="0" borderId="54" xfId="9" applyFont="1" applyBorder="1" applyAlignment="1" applyProtection="1">
      <alignment vertical="center"/>
    </xf>
    <xf numFmtId="44" fontId="26" fillId="0" borderId="56" xfId="9" applyFont="1" applyBorder="1" applyAlignment="1" applyProtection="1">
      <alignment vertical="center"/>
    </xf>
    <xf numFmtId="0" fontId="22" fillId="2" borderId="0" xfId="52" applyFont="1" applyFill="1" applyAlignment="1">
      <alignment horizontal="right" wrapText="1"/>
    </xf>
    <xf numFmtId="17" fontId="21" fillId="0" borderId="0" xfId="0" applyNumberFormat="1" applyFont="1"/>
    <xf numFmtId="0" fontId="38" fillId="9" borderId="0" xfId="52" applyFont="1" applyFill="1" applyAlignment="1" applyProtection="1">
      <alignment horizontal="center"/>
      <protection locked="0"/>
    </xf>
    <xf numFmtId="0" fontId="39" fillId="0" borderId="0" xfId="52" applyFont="1" applyAlignment="1">
      <alignment horizontal="right" vertical="top"/>
    </xf>
    <xf numFmtId="0" fontId="28" fillId="8" borderId="20" xfId="0" applyFont="1" applyFill="1" applyBorder="1" applyAlignment="1">
      <alignment horizontal="right" vertical="center" wrapText="1"/>
    </xf>
    <xf numFmtId="0" fontId="28" fillId="8" borderId="52" xfId="0" applyFont="1" applyFill="1" applyBorder="1" applyAlignment="1">
      <alignment horizontal="right" vertical="center" wrapText="1"/>
    </xf>
    <xf numFmtId="0" fontId="28" fillId="8" borderId="55" xfId="0" applyFont="1" applyFill="1" applyBorder="1" applyAlignment="1">
      <alignment horizontal="right" vertical="center" wrapText="1"/>
    </xf>
    <xf numFmtId="0" fontId="28" fillId="8" borderId="51" xfId="0" applyFont="1" applyFill="1" applyBorder="1" applyAlignment="1">
      <alignment horizontal="right" vertical="center" wrapText="1"/>
    </xf>
    <xf numFmtId="0" fontId="21" fillId="0" borderId="0" xfId="52" applyFont="1" applyAlignment="1">
      <alignment horizontal="center"/>
    </xf>
    <xf numFmtId="0" fontId="43" fillId="0" borderId="0" xfId="0" applyFont="1" applyAlignment="1">
      <alignment horizontal="right" vertical="top"/>
    </xf>
    <xf numFmtId="0" fontId="20" fillId="0" borderId="0" xfId="0" applyFont="1" applyAlignment="1">
      <alignment horizontal="left" vertical="top"/>
    </xf>
    <xf numFmtId="0" fontId="36" fillId="0" borderId="0" xfId="0" applyFont="1" applyAlignment="1">
      <alignment horizontal="left" vertical="top"/>
    </xf>
    <xf numFmtId="0" fontId="26" fillId="5" borderId="34" xfId="0" applyFont="1" applyFill="1" applyBorder="1" applyAlignment="1" applyProtection="1">
      <alignment horizontal="left" vertical="top" wrapText="1"/>
      <protection locked="0"/>
    </xf>
    <xf numFmtId="0" fontId="26" fillId="5" borderId="35" xfId="0" applyFont="1" applyFill="1" applyBorder="1" applyAlignment="1" applyProtection="1">
      <alignment horizontal="left" vertical="top" wrapText="1"/>
      <protection locked="0"/>
    </xf>
    <xf numFmtId="0" fontId="26" fillId="5" borderId="36" xfId="0" applyFont="1" applyFill="1" applyBorder="1" applyAlignment="1" applyProtection="1">
      <alignment horizontal="left" vertical="top" wrapText="1"/>
      <protection locked="0"/>
    </xf>
    <xf numFmtId="0" fontId="26" fillId="5" borderId="37" xfId="0" applyFont="1" applyFill="1" applyBorder="1" applyAlignment="1" applyProtection="1">
      <alignment horizontal="left" vertical="top" wrapText="1"/>
      <protection locked="0"/>
    </xf>
    <xf numFmtId="0" fontId="26" fillId="5" borderId="38" xfId="0" applyFont="1" applyFill="1" applyBorder="1" applyAlignment="1" applyProtection="1">
      <alignment horizontal="left" vertical="top" wrapText="1"/>
      <protection locked="0"/>
    </xf>
    <xf numFmtId="0" fontId="26" fillId="5" borderId="39" xfId="0" applyFont="1" applyFill="1" applyBorder="1" applyAlignment="1" applyProtection="1">
      <alignment horizontal="left" vertical="top" wrapText="1"/>
      <protection locked="0"/>
    </xf>
    <xf numFmtId="0" fontId="24" fillId="0" borderId="48" xfId="0" applyFont="1" applyBorder="1" applyAlignment="1">
      <alignment horizontal="right" vertical="center"/>
    </xf>
    <xf numFmtId="0" fontId="24" fillId="0" borderId="49" xfId="0" applyFont="1" applyBorder="1" applyAlignment="1">
      <alignment horizontal="right" vertical="center"/>
    </xf>
    <xf numFmtId="0" fontId="24" fillId="0" borderId="50" xfId="0" applyFont="1" applyBorder="1" applyAlignment="1">
      <alignment horizontal="right" vertical="center"/>
    </xf>
    <xf numFmtId="0" fontId="28" fillId="8" borderId="44" xfId="0" applyFont="1" applyFill="1" applyBorder="1" applyAlignment="1">
      <alignment horizontal="right" vertical="center" wrapText="1"/>
    </xf>
    <xf numFmtId="0" fontId="28" fillId="8" borderId="45" xfId="0" applyFont="1" applyFill="1" applyBorder="1" applyAlignment="1">
      <alignment horizontal="right" vertical="center" wrapText="1"/>
    </xf>
    <xf numFmtId="0" fontId="28" fillId="8" borderId="51" xfId="0" applyFont="1" applyFill="1" applyBorder="1" applyAlignment="1">
      <alignment horizontal="right" vertical="center"/>
    </xf>
    <xf numFmtId="0" fontId="28" fillId="8" borderId="57" xfId="0" applyFont="1" applyFill="1" applyBorder="1" applyAlignment="1">
      <alignment horizontal="right" vertical="center"/>
    </xf>
    <xf numFmtId="0" fontId="33" fillId="0" borderId="0" xfId="0" applyFont="1" applyAlignment="1">
      <alignment horizontal="right" vertical="center" wrapText="1"/>
    </xf>
    <xf numFmtId="0" fontId="33" fillId="0" borderId="43" xfId="0" applyFont="1" applyBorder="1" applyAlignment="1">
      <alignment horizontal="right" vertical="center" wrapText="1"/>
    </xf>
    <xf numFmtId="0" fontId="20" fillId="0" borderId="0" xfId="0" applyFont="1" applyAlignment="1">
      <alignment vertical="top" wrapText="1"/>
    </xf>
    <xf numFmtId="0" fontId="34" fillId="0" borderId="0" xfId="0" applyFont="1" applyAlignment="1">
      <alignment horizontal="left" vertical="center"/>
    </xf>
    <xf numFmtId="0" fontId="35" fillId="0" borderId="0" xfId="0" applyFont="1" applyAlignment="1">
      <alignment horizontal="left" vertical="top"/>
    </xf>
    <xf numFmtId="0" fontId="25" fillId="2" borderId="0" xfId="0" applyFont="1" applyFill="1" applyAlignment="1">
      <alignment horizontal="center" vertical="center" wrapText="1"/>
    </xf>
    <xf numFmtId="0" fontId="24" fillId="0" borderId="22" xfId="0" applyFont="1" applyBorder="1" applyAlignment="1">
      <alignment horizontal="right" vertical="center" wrapText="1"/>
    </xf>
    <xf numFmtId="0" fontId="24" fillId="0" borderId="11" xfId="0" applyFont="1" applyBorder="1" applyAlignment="1">
      <alignment horizontal="right" vertical="center" wrapText="1"/>
    </xf>
    <xf numFmtId="0" fontId="24" fillId="0" borderId="46" xfId="0" applyFont="1" applyBorder="1" applyAlignment="1">
      <alignment horizontal="right" vertical="center" wrapText="1"/>
    </xf>
    <xf numFmtId="0" fontId="23" fillId="6" borderId="40" xfId="42" applyFont="1" applyBorder="1">
      <alignment horizontal="center" vertical="center"/>
      <protection locked="0"/>
    </xf>
    <xf numFmtId="14" fontId="23" fillId="5" borderId="12" xfId="41" applyNumberFormat="1" applyFont="1">
      <alignment horizontal="center" vertical="center"/>
      <protection locked="0"/>
    </xf>
    <xf numFmtId="0" fontId="23" fillId="5" borderId="12" xfId="41" applyFont="1">
      <alignment horizontal="center" vertical="center"/>
      <protection locked="0"/>
    </xf>
    <xf numFmtId="0" fontId="23" fillId="5" borderId="40" xfId="41" applyFont="1" applyBorder="1" applyAlignment="1">
      <alignment horizontal="left" vertical="center"/>
      <protection locked="0"/>
    </xf>
    <xf numFmtId="0" fontId="23" fillId="6" borderId="40" xfId="42" applyFont="1" applyBorder="1" applyAlignment="1">
      <alignment horizontal="left" vertical="center"/>
      <protection locked="0"/>
    </xf>
    <xf numFmtId="0" fontId="37" fillId="5" borderId="40" xfId="53" applyFill="1" applyBorder="1" applyAlignment="1" applyProtection="1">
      <alignment horizontal="left" vertical="center"/>
      <protection locked="0"/>
    </xf>
    <xf numFmtId="0" fontId="22" fillId="2" borderId="0" xfId="52" applyFont="1" applyFill="1" applyAlignment="1">
      <alignment horizontal="right" wrapText="1"/>
    </xf>
    <xf numFmtId="0" fontId="45" fillId="0" borderId="0" xfId="0" applyFont="1" applyAlignment="1">
      <alignment horizontal="right" vertical="top"/>
    </xf>
  </cellXfs>
  <cellStyles count="54">
    <cellStyle name="Budget Authority" xfId="40" xr:uid="{00000000-0005-0000-0000-000000000000}"/>
    <cellStyle name="Comma 2" xfId="8" xr:uid="{00000000-0005-0000-0000-000001000000}"/>
    <cellStyle name="Comma 3" xfId="37" xr:uid="{00000000-0005-0000-0000-000002000000}"/>
    <cellStyle name="Currency 10" xfId="39" xr:uid="{00000000-0005-0000-0000-000003000000}"/>
    <cellStyle name="Currency 2" xfId="6" xr:uid="{00000000-0005-0000-0000-000004000000}"/>
    <cellStyle name="Currency 3" xfId="9" xr:uid="{00000000-0005-0000-0000-000005000000}"/>
    <cellStyle name="Currency 4" xfId="20" xr:uid="{00000000-0005-0000-0000-000006000000}"/>
    <cellStyle name="Currency 5" xfId="23" xr:uid="{00000000-0005-0000-0000-000007000000}"/>
    <cellStyle name="Currency 6" xfId="27" xr:uid="{00000000-0005-0000-0000-000008000000}"/>
    <cellStyle name="Currency 7" xfId="30" xr:uid="{00000000-0005-0000-0000-000009000000}"/>
    <cellStyle name="Currency 8" xfId="32" xr:uid="{00000000-0005-0000-0000-00000A000000}"/>
    <cellStyle name="Currency 9" xfId="34" xr:uid="{00000000-0005-0000-0000-00000B000000}"/>
    <cellStyle name="Hyperlink" xfId="53" builtinId="8"/>
    <cellStyle name="Line 1 Report Info Fill in" xfId="41" xr:uid="{00000000-0005-0000-0000-00000C000000}"/>
    <cellStyle name="Line 2 Report Information Fill In" xfId="42" xr:uid="{00000000-0005-0000-0000-00000D000000}"/>
    <cellStyle name="Normal" xfId="0" builtinId="0"/>
    <cellStyle name="Normal 10" xfId="25" xr:uid="{00000000-0005-0000-0000-00000F000000}"/>
    <cellStyle name="Normal 10 2" xfId="52" xr:uid="{00000000-0005-0000-0000-000010000000}"/>
    <cellStyle name="Normal 11" xfId="26" xr:uid="{00000000-0005-0000-0000-000011000000}"/>
    <cellStyle name="Normal 12" xfId="28" xr:uid="{00000000-0005-0000-0000-000012000000}"/>
    <cellStyle name="Normal 13" xfId="29" xr:uid="{00000000-0005-0000-0000-000013000000}"/>
    <cellStyle name="Normal 14" xfId="31" xr:uid="{00000000-0005-0000-0000-000014000000}"/>
    <cellStyle name="Normal 15" xfId="35" xr:uid="{00000000-0005-0000-0000-000015000000}"/>
    <cellStyle name="Normal 16" xfId="36" xr:uid="{00000000-0005-0000-0000-000016000000}"/>
    <cellStyle name="Normal 17" xfId="38" xr:uid="{00000000-0005-0000-0000-000017000000}"/>
    <cellStyle name="Normal 18" xfId="49" xr:uid="{00000000-0005-0000-0000-000018000000}"/>
    <cellStyle name="Normal 2" xfId="1" xr:uid="{00000000-0005-0000-0000-000019000000}"/>
    <cellStyle name="Normal 2 2" xfId="5" xr:uid="{00000000-0005-0000-0000-00001A000000}"/>
    <cellStyle name="Normal 2 3" xfId="10" xr:uid="{00000000-0005-0000-0000-00001B000000}"/>
    <cellStyle name="Normal 2 4" xfId="11" xr:uid="{00000000-0005-0000-0000-00001C000000}"/>
    <cellStyle name="Normal 2 5" xfId="12" xr:uid="{00000000-0005-0000-0000-00001D000000}"/>
    <cellStyle name="Normal 2 6" xfId="13" xr:uid="{00000000-0005-0000-0000-00001E000000}"/>
    <cellStyle name="Normal 3" xfId="2" xr:uid="{00000000-0005-0000-0000-00001F000000}"/>
    <cellStyle name="Normal 3 2" xfId="14" xr:uid="{00000000-0005-0000-0000-000020000000}"/>
    <cellStyle name="Normal 3 3" xfId="15" xr:uid="{00000000-0005-0000-0000-000021000000}"/>
    <cellStyle name="Normal 4" xfId="3" xr:uid="{00000000-0005-0000-0000-000022000000}"/>
    <cellStyle name="Normal 4 2" xfId="24" xr:uid="{00000000-0005-0000-0000-000023000000}"/>
    <cellStyle name="Normal 4 3" xfId="51" xr:uid="{00000000-0005-0000-0000-000024000000}"/>
    <cellStyle name="Normal 5" xfId="4" xr:uid="{00000000-0005-0000-0000-000025000000}"/>
    <cellStyle name="Normal 6" xfId="7" xr:uid="{00000000-0005-0000-0000-000026000000}"/>
    <cellStyle name="Normal 7" xfId="19" xr:uid="{00000000-0005-0000-0000-000027000000}"/>
    <cellStyle name="Normal 8" xfId="21" xr:uid="{00000000-0005-0000-0000-000028000000}"/>
    <cellStyle name="Normal 9" xfId="22" xr:uid="{00000000-0005-0000-0000-000029000000}"/>
    <cellStyle name="Percent 2" xfId="16" xr:uid="{00000000-0005-0000-0000-00002A000000}"/>
    <cellStyle name="Percent 2 2" xfId="17" xr:uid="{00000000-0005-0000-0000-00002B000000}"/>
    <cellStyle name="Percent 2 3" xfId="18" xr:uid="{00000000-0005-0000-0000-00002C000000}"/>
    <cellStyle name="Percent 3" xfId="33" xr:uid="{00000000-0005-0000-0000-00002D000000}"/>
    <cellStyle name="Percent 4" xfId="50" xr:uid="{00000000-0005-0000-0000-00002E000000}"/>
    <cellStyle name="Required Data Entry Even Bottom" xfId="48" xr:uid="{00000000-0005-0000-0000-00002F000000}"/>
    <cellStyle name="Required Data Entry Even Rows" xfId="45" xr:uid="{00000000-0005-0000-0000-000030000000}"/>
    <cellStyle name="Required Data Entry Odd Bottom" xfId="47" xr:uid="{00000000-0005-0000-0000-000031000000}"/>
    <cellStyle name="Required Data Entry Odd Rows" xfId="46" xr:uid="{00000000-0005-0000-0000-000032000000}"/>
    <cellStyle name="Required Data Entry Top Row" xfId="44" xr:uid="{00000000-0005-0000-0000-000033000000}"/>
    <cellStyle name="Row 1 Odd Data Entry Required" xfId="43" xr:uid="{00000000-0005-0000-0000-000034000000}"/>
  </cellStyles>
  <dxfs count="7">
    <dxf>
      <fill>
        <patternFill>
          <bgColor theme="7" tint="0.59996337778862885"/>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xr9:uid="{00000000-0011-0000-FFFF-FFFF00000000}">
      <tableStyleElement type="headerRow" dxfId="6"/>
      <tableStyleElement type="totalRow" dxfId="5"/>
      <tableStyleElement type="firstColumn" dxfId="4"/>
      <tableStyleElement type="lastColumn" dxfId="3"/>
      <tableStyleElement type="firstRowStripe" dxfId="2"/>
      <tableStyleElement type="secondRowStripe" dxfId="1"/>
    </tableStyle>
  </tableStyles>
  <colors>
    <mruColors>
      <color rgb="FF002D73"/>
      <color rgb="FFFFFFCC"/>
      <color rgb="FFCCFFCC"/>
      <color rgb="FFE1FFE1"/>
      <color rgb="FF969696"/>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21291</xdr:colOff>
      <xdr:row>0</xdr:row>
      <xdr:rowOff>116542</xdr:rowOff>
    </xdr:from>
    <xdr:to>
      <xdr:col>15</xdr:col>
      <xdr:colOff>1150316</xdr:colOff>
      <xdr:row>3</xdr:row>
      <xdr:rowOff>183173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4741" y="116542"/>
          <a:ext cx="2262500" cy="755606"/>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P32"/>
  <sheetViews>
    <sheetView tabSelected="1" zoomScale="90" zoomScaleNormal="90" zoomScaleSheetLayoutView="100" zoomScalePageLayoutView="75" workbookViewId="0">
      <selection activeCell="D4" sqref="D4:E4"/>
    </sheetView>
  </sheetViews>
  <sheetFormatPr defaultColWidth="9.140625" defaultRowHeight="15.75" x14ac:dyDescent="0.2"/>
  <cols>
    <col min="1" max="1" width="5" style="13" customWidth="1"/>
    <col min="2" max="2" width="31.7109375" style="13" customWidth="1"/>
    <col min="3" max="3" width="17.42578125" style="3" bestFit="1" customWidth="1"/>
    <col min="4" max="15" width="17" style="13" customWidth="1"/>
    <col min="16" max="16" width="18.140625" style="13" customWidth="1"/>
    <col min="17" max="16384" width="9.140625" style="13"/>
  </cols>
  <sheetData>
    <row r="1" spans="1:16" ht="19.5" x14ac:dyDescent="0.2">
      <c r="A1" s="82" t="s">
        <v>122</v>
      </c>
      <c r="B1" s="82"/>
      <c r="C1" s="82"/>
      <c r="D1" s="14"/>
      <c r="E1" s="14"/>
      <c r="F1" s="14"/>
      <c r="G1" s="14"/>
      <c r="H1" s="14"/>
      <c r="I1" s="14"/>
      <c r="J1" s="14"/>
      <c r="K1" s="14"/>
      <c r="L1" s="14"/>
      <c r="M1" s="14"/>
    </row>
    <row r="2" spans="1:16" ht="19.5" x14ac:dyDescent="0.2">
      <c r="A2" s="82" t="str">
        <f>"Cash Flow for County Fiscal Year "&amp;ReportInfo!S1&amp;"-"&amp;(ReportInfo!S1-1999)</f>
        <v>Cash Flow for County Fiscal Year 2025-26</v>
      </c>
      <c r="B2" s="82"/>
      <c r="C2" s="82"/>
    </row>
    <row r="3" spans="1:16" ht="15.75" customHeight="1" x14ac:dyDescent="0.25">
      <c r="M3" s="15"/>
    </row>
    <row r="4" spans="1:16" s="23" customFormat="1" ht="21" customHeight="1" x14ac:dyDescent="0.3">
      <c r="A4" s="22"/>
      <c r="C4" s="31" t="s">
        <v>0</v>
      </c>
      <c r="D4" s="90"/>
      <c r="E4" s="90"/>
      <c r="G4" s="31" t="s">
        <v>140</v>
      </c>
      <c r="H4" s="88"/>
      <c r="I4" s="89"/>
      <c r="J4" s="25"/>
      <c r="K4" s="25"/>
      <c r="M4" s="25"/>
    </row>
    <row r="5" spans="1:16" s="23" customFormat="1" ht="21" customHeight="1" x14ac:dyDescent="0.2">
      <c r="A5" s="22"/>
      <c r="C5" s="31" t="s">
        <v>68</v>
      </c>
      <c r="D5" s="91"/>
      <c r="E5" s="91"/>
      <c r="G5" s="31" t="s">
        <v>116</v>
      </c>
      <c r="H5" s="87"/>
      <c r="I5" s="87"/>
      <c r="O5" s="83" t="s">
        <v>146</v>
      </c>
      <c r="P5" s="83"/>
    </row>
    <row r="6" spans="1:16" s="23" customFormat="1" ht="21" customHeight="1" x14ac:dyDescent="0.3">
      <c r="A6" s="22"/>
      <c r="C6" s="31" t="s">
        <v>69</v>
      </c>
      <c r="D6" s="92"/>
      <c r="E6" s="90"/>
      <c r="I6" s="25"/>
      <c r="J6" s="25"/>
      <c r="K6" s="25"/>
      <c r="M6" s="26"/>
      <c r="O6" s="83"/>
      <c r="P6" s="83"/>
    </row>
    <row r="7" spans="1:16" s="23" customFormat="1" ht="16.5" x14ac:dyDescent="0.2">
      <c r="A7" s="22"/>
      <c r="C7" s="24"/>
      <c r="P7" s="94" t="s">
        <v>145</v>
      </c>
    </row>
    <row r="8" spans="1:16" s="23" customFormat="1" ht="17.25" thickBot="1" x14ac:dyDescent="0.25">
      <c r="A8" s="81" t="str">
        <f>"CFY "&amp;ReportInfo!$S$1&amp;"-"&amp;(ReportInfo!$S$1-1999)&amp;" Fine and Forfeiture Trust Fund Projection"</f>
        <v>CFY 2025-26 Fine and Forfeiture Trust Fund Projection</v>
      </c>
      <c r="B8" s="81"/>
      <c r="C8" s="81"/>
      <c r="D8" s="81"/>
    </row>
    <row r="9" spans="1:16" ht="16.5" thickBot="1" x14ac:dyDescent="0.25">
      <c r="D9" s="4">
        <f>DATE(ReportInfo!$S$1,9,1)</f>
        <v>45901</v>
      </c>
      <c r="E9" s="4">
        <f>DATE(ReportInfo!$S$1,10,1)</f>
        <v>45931</v>
      </c>
      <c r="F9" s="4">
        <f>DATE(ReportInfo!$S$1,11,1)</f>
        <v>45962</v>
      </c>
      <c r="G9" s="4">
        <f>DATE(ReportInfo!$S$1,12,1)</f>
        <v>45992</v>
      </c>
      <c r="H9" s="4">
        <f>DATE((ReportInfo!$S$1)+1,1,1)</f>
        <v>46023</v>
      </c>
      <c r="I9" s="4">
        <f>DATE((ReportInfo!$S$1)+1,2,1)</f>
        <v>46054</v>
      </c>
      <c r="J9" s="4">
        <f>DATE((ReportInfo!$S$1)+1,3,1)</f>
        <v>46082</v>
      </c>
      <c r="K9" s="4">
        <f>DATE((ReportInfo!$S$1)+1,4,1)</f>
        <v>46113</v>
      </c>
      <c r="L9" s="4">
        <f>DATE((ReportInfo!$S$1)+1,5,1)</f>
        <v>46143</v>
      </c>
      <c r="M9" s="4">
        <f>DATE((ReportInfo!$S$1)+1,6,1)</f>
        <v>46174</v>
      </c>
      <c r="N9" s="4">
        <f>DATE((ReportInfo!$S$1)+1,7,1)</f>
        <v>46204</v>
      </c>
      <c r="O9" s="4">
        <f>DATE((ReportInfo!$S$1)+1,8,1)</f>
        <v>46235</v>
      </c>
      <c r="P9" s="5" t="s">
        <v>103</v>
      </c>
    </row>
    <row r="10" spans="1:16" ht="45" customHeight="1" x14ac:dyDescent="0.2">
      <c r="B10" s="74" t="s">
        <v>119</v>
      </c>
      <c r="C10" s="75"/>
      <c r="D10" s="16"/>
      <c r="E10" s="17"/>
      <c r="F10" s="17"/>
      <c r="G10" s="17"/>
      <c r="H10" s="17"/>
      <c r="I10" s="17"/>
      <c r="J10" s="17"/>
      <c r="K10" s="17"/>
      <c r="L10" s="17"/>
      <c r="M10" s="17"/>
      <c r="N10" s="17"/>
      <c r="O10" s="18"/>
      <c r="P10" s="6">
        <f>SUM(D10:O10)</f>
        <v>0</v>
      </c>
    </row>
    <row r="11" spans="1:16" ht="45" customHeight="1" thickBot="1" x14ac:dyDescent="0.25">
      <c r="B11" s="76" t="s">
        <v>111</v>
      </c>
      <c r="C11" s="77"/>
      <c r="D11" s="19"/>
      <c r="E11" s="20"/>
      <c r="F11" s="20"/>
      <c r="G11" s="20"/>
      <c r="H11" s="20"/>
      <c r="I11" s="20"/>
      <c r="J11" s="20"/>
      <c r="K11" s="20"/>
      <c r="L11" s="20"/>
      <c r="M11" s="20"/>
      <c r="N11" s="20"/>
      <c r="O11" s="21"/>
      <c r="P11" s="7">
        <f t="shared" ref="P11:P12" si="0">SUM(D11:O11)</f>
        <v>0</v>
      </c>
    </row>
    <row r="12" spans="1:16" ht="30" customHeight="1" thickTop="1" thickBot="1" x14ac:dyDescent="0.25">
      <c r="A12" s="84" t="s">
        <v>114</v>
      </c>
      <c r="B12" s="85"/>
      <c r="C12" s="86"/>
      <c r="D12" s="12">
        <f t="shared" ref="D12:O12" si="1">SUM(D10:D11)</f>
        <v>0</v>
      </c>
      <c r="E12" s="9">
        <f t="shared" si="1"/>
        <v>0</v>
      </c>
      <c r="F12" s="9">
        <f t="shared" si="1"/>
        <v>0</v>
      </c>
      <c r="G12" s="9">
        <f t="shared" si="1"/>
        <v>0</v>
      </c>
      <c r="H12" s="9">
        <f t="shared" si="1"/>
        <v>0</v>
      </c>
      <c r="I12" s="9">
        <f t="shared" si="1"/>
        <v>0</v>
      </c>
      <c r="J12" s="9">
        <f t="shared" si="1"/>
        <v>0</v>
      </c>
      <c r="K12" s="9">
        <f t="shared" si="1"/>
        <v>0</v>
      </c>
      <c r="L12" s="9">
        <f t="shared" si="1"/>
        <v>0</v>
      </c>
      <c r="M12" s="9">
        <f t="shared" si="1"/>
        <v>0</v>
      </c>
      <c r="N12" s="9">
        <f t="shared" si="1"/>
        <v>0</v>
      </c>
      <c r="O12" s="10">
        <f t="shared" si="1"/>
        <v>0</v>
      </c>
      <c r="P12" s="11">
        <f t="shared" si="0"/>
        <v>0</v>
      </c>
    </row>
    <row r="13" spans="1:16" ht="16.5" thickBot="1" x14ac:dyDescent="0.3">
      <c r="A13" s="15"/>
    </row>
    <row r="14" spans="1:16" s="15" customFormat="1" ht="30" customHeight="1" x14ac:dyDescent="0.25">
      <c r="A14" s="78" t="s">
        <v>121</v>
      </c>
      <c r="B14" s="78"/>
      <c r="C14" s="79"/>
      <c r="D14" s="65"/>
      <c r="E14" s="66"/>
      <c r="F14" s="66"/>
      <c r="G14" s="66"/>
      <c r="H14" s="66"/>
      <c r="I14" s="66"/>
      <c r="J14" s="66"/>
      <c r="K14" s="66"/>
      <c r="L14" s="66"/>
      <c r="M14" s="66"/>
      <c r="N14" s="66"/>
      <c r="O14" s="66"/>
      <c r="P14" s="67"/>
    </row>
    <row r="15" spans="1:16" s="15" customFormat="1" ht="30" customHeight="1" thickBot="1" x14ac:dyDescent="0.3">
      <c r="A15" s="78"/>
      <c r="B15" s="78"/>
      <c r="C15" s="79"/>
      <c r="D15" s="68"/>
      <c r="E15" s="69"/>
      <c r="F15" s="69"/>
      <c r="G15" s="69"/>
      <c r="H15" s="69"/>
      <c r="I15" s="69"/>
      <c r="J15" s="69"/>
      <c r="K15" s="69"/>
      <c r="L15" s="69"/>
      <c r="M15" s="69"/>
      <c r="N15" s="69"/>
      <c r="O15" s="69"/>
      <c r="P15" s="70"/>
    </row>
    <row r="16" spans="1:16" s="25" customFormat="1" ht="16.5" x14ac:dyDescent="0.3"/>
    <row r="17" spans="1:16" s="25" customFormat="1" ht="17.25" thickBot="1" x14ac:dyDescent="0.35">
      <c r="A17" s="81" t="str">
        <f>"CFY "&amp;ReportInfo!$S$1&amp;"-"&amp;(ReportInfo!$S$1-1999)&amp;" Collections to General Revenue Projection"</f>
        <v>CFY 2025-26 Collections to General Revenue Projection</v>
      </c>
      <c r="B17" s="81"/>
      <c r="C17" s="81"/>
      <c r="D17" s="81"/>
    </row>
    <row r="18" spans="1:16" ht="16.5" thickBot="1" x14ac:dyDescent="0.25">
      <c r="A18" s="3"/>
      <c r="B18" s="3"/>
      <c r="C18" s="13"/>
      <c r="D18" s="4">
        <f t="shared" ref="D18:O18" si="2">D9</f>
        <v>45901</v>
      </c>
      <c r="E18" s="4">
        <f t="shared" si="2"/>
        <v>45931</v>
      </c>
      <c r="F18" s="4">
        <f t="shared" si="2"/>
        <v>45962</v>
      </c>
      <c r="G18" s="4">
        <f t="shared" si="2"/>
        <v>45992</v>
      </c>
      <c r="H18" s="4">
        <f t="shared" si="2"/>
        <v>46023</v>
      </c>
      <c r="I18" s="4">
        <f t="shared" si="2"/>
        <v>46054</v>
      </c>
      <c r="J18" s="4">
        <f t="shared" si="2"/>
        <v>46082</v>
      </c>
      <c r="K18" s="4">
        <f t="shared" si="2"/>
        <v>46113</v>
      </c>
      <c r="L18" s="4">
        <f t="shared" si="2"/>
        <v>46143</v>
      </c>
      <c r="M18" s="4">
        <f t="shared" si="2"/>
        <v>46174</v>
      </c>
      <c r="N18" s="4">
        <f t="shared" si="2"/>
        <v>46204</v>
      </c>
      <c r="O18" s="4">
        <f t="shared" si="2"/>
        <v>46235</v>
      </c>
      <c r="P18" s="5" t="s">
        <v>103</v>
      </c>
    </row>
    <row r="19" spans="1:16" ht="45" customHeight="1" x14ac:dyDescent="0.2">
      <c r="A19" s="62">
        <v>1</v>
      </c>
      <c r="B19" s="57" t="s">
        <v>141</v>
      </c>
      <c r="C19" s="28" t="s">
        <v>113</v>
      </c>
      <c r="D19" s="16"/>
      <c r="E19" s="17"/>
      <c r="F19" s="17"/>
      <c r="G19" s="17"/>
      <c r="H19" s="17"/>
      <c r="I19" s="17"/>
      <c r="J19" s="17"/>
      <c r="K19" s="17"/>
      <c r="L19" s="17"/>
      <c r="M19" s="17"/>
      <c r="N19" s="17"/>
      <c r="O19" s="18"/>
      <c r="P19" s="6">
        <f t="shared" ref="P19" si="3">SUM(D19:O19)</f>
        <v>0</v>
      </c>
    </row>
    <row r="20" spans="1:16" ht="45" customHeight="1" x14ac:dyDescent="0.2">
      <c r="B20" s="58" t="s">
        <v>129</v>
      </c>
      <c r="C20" s="50" t="s">
        <v>127</v>
      </c>
      <c r="D20" s="16"/>
      <c r="E20" s="17"/>
      <c r="F20" s="17"/>
      <c r="G20" s="17"/>
      <c r="H20" s="17"/>
      <c r="I20" s="17"/>
      <c r="J20" s="17"/>
      <c r="K20" s="17"/>
      <c r="L20" s="17"/>
      <c r="M20" s="17"/>
      <c r="N20" s="17"/>
      <c r="O20" s="18"/>
      <c r="P20" s="51">
        <f t="shared" ref="P20:P23" si="4">SUM(D20:O20)</f>
        <v>0</v>
      </c>
    </row>
    <row r="21" spans="1:16" ht="45" customHeight="1" x14ac:dyDescent="0.2">
      <c r="B21" s="59" t="s">
        <v>130</v>
      </c>
      <c r="C21" s="50" t="s">
        <v>128</v>
      </c>
      <c r="D21" s="16"/>
      <c r="E21" s="17"/>
      <c r="F21" s="17"/>
      <c r="G21" s="17"/>
      <c r="H21" s="17"/>
      <c r="I21" s="17"/>
      <c r="J21" s="17"/>
      <c r="K21" s="17"/>
      <c r="L21" s="17"/>
      <c r="M21" s="17"/>
      <c r="N21" s="17"/>
      <c r="O21" s="18"/>
      <c r="P21" s="52">
        <f t="shared" si="4"/>
        <v>0</v>
      </c>
    </row>
    <row r="22" spans="1:16" ht="45" customHeight="1" thickBot="1" x14ac:dyDescent="0.25">
      <c r="B22" s="60" t="s">
        <v>118</v>
      </c>
      <c r="C22" s="27" t="s">
        <v>112</v>
      </c>
      <c r="D22" s="19"/>
      <c r="E22" s="20"/>
      <c r="F22" s="20"/>
      <c r="G22" s="20"/>
      <c r="H22" s="20"/>
      <c r="I22" s="20"/>
      <c r="J22" s="20"/>
      <c r="K22" s="20"/>
      <c r="L22" s="20"/>
      <c r="M22" s="20"/>
      <c r="N22" s="20"/>
      <c r="O22" s="21"/>
      <c r="P22" s="7">
        <f t="shared" ref="P22:P23" si="5">SUM(D22:O22)</f>
        <v>0</v>
      </c>
    </row>
    <row r="23" spans="1:16" ht="27.6" customHeight="1" thickTop="1" thickBot="1" x14ac:dyDescent="0.25">
      <c r="A23" s="71" t="s">
        <v>135</v>
      </c>
      <c r="B23" s="72"/>
      <c r="C23" s="73"/>
      <c r="D23" s="8">
        <f>SUM(D19:D22)</f>
        <v>0</v>
      </c>
      <c r="E23" s="9">
        <f t="shared" ref="E23:P23" si="6">SUM(E19:E22)</f>
        <v>0</v>
      </c>
      <c r="F23" s="9">
        <f t="shared" si="6"/>
        <v>0</v>
      </c>
      <c r="G23" s="9">
        <f t="shared" si="6"/>
        <v>0</v>
      </c>
      <c r="H23" s="9">
        <f t="shared" si="6"/>
        <v>0</v>
      </c>
      <c r="I23" s="9">
        <f t="shared" si="6"/>
        <v>0</v>
      </c>
      <c r="J23" s="9">
        <f t="shared" si="6"/>
        <v>0</v>
      </c>
      <c r="K23" s="9">
        <f t="shared" si="6"/>
        <v>0</v>
      </c>
      <c r="L23" s="9">
        <f t="shared" si="6"/>
        <v>0</v>
      </c>
      <c r="M23" s="9">
        <f t="shared" si="6"/>
        <v>0</v>
      </c>
      <c r="N23" s="9">
        <f t="shared" si="6"/>
        <v>0</v>
      </c>
      <c r="O23" s="10">
        <f t="shared" si="6"/>
        <v>0</v>
      </c>
      <c r="P23" s="11">
        <f t="shared" si="5"/>
        <v>0</v>
      </c>
    </row>
    <row r="24" spans="1:16" ht="27.6" customHeight="1" thickBot="1" x14ac:dyDescent="0.25"/>
    <row r="25" spans="1:16" ht="30" customHeight="1" x14ac:dyDescent="0.2">
      <c r="A25" s="62">
        <v>4</v>
      </c>
      <c r="B25" s="78" t="s">
        <v>142</v>
      </c>
      <c r="C25" s="79"/>
      <c r="D25" s="65"/>
      <c r="E25" s="66"/>
      <c r="F25" s="66"/>
      <c r="G25" s="66"/>
      <c r="H25" s="66"/>
      <c r="I25" s="66"/>
      <c r="J25" s="66"/>
      <c r="K25" s="66"/>
      <c r="L25" s="66"/>
      <c r="M25" s="66"/>
      <c r="N25" s="66"/>
      <c r="O25" s="66"/>
      <c r="P25" s="67"/>
    </row>
    <row r="26" spans="1:16" s="29" customFormat="1" ht="30" customHeight="1" thickBot="1" x14ac:dyDescent="0.25">
      <c r="A26" s="31"/>
      <c r="B26" s="78"/>
      <c r="C26" s="79"/>
      <c r="D26" s="68"/>
      <c r="E26" s="69"/>
      <c r="F26" s="69"/>
      <c r="G26" s="69"/>
      <c r="H26" s="69"/>
      <c r="I26" s="69"/>
      <c r="J26" s="69"/>
      <c r="K26" s="69"/>
      <c r="L26" s="69"/>
      <c r="M26" s="69"/>
      <c r="N26" s="69"/>
      <c r="O26" s="69"/>
      <c r="P26" s="70"/>
    </row>
    <row r="27" spans="1:16" s="29" customFormat="1" x14ac:dyDescent="0.2">
      <c r="A27" s="13"/>
      <c r="B27" s="13"/>
      <c r="C27" s="13"/>
      <c r="D27" s="13"/>
      <c r="E27" s="13"/>
      <c r="F27" s="13"/>
      <c r="G27" s="13"/>
      <c r="H27" s="13"/>
      <c r="I27" s="13"/>
      <c r="J27" s="13"/>
      <c r="K27" s="13"/>
      <c r="L27" s="13"/>
      <c r="M27" s="13"/>
      <c r="N27" s="13"/>
      <c r="O27" s="13"/>
      <c r="P27" s="13"/>
    </row>
    <row r="28" spans="1:16" s="29" customFormat="1" x14ac:dyDescent="0.2">
      <c r="A28" s="64" t="s">
        <v>120</v>
      </c>
      <c r="B28" s="64"/>
      <c r="C28" s="30"/>
    </row>
    <row r="29" spans="1:16" s="29" customFormat="1" x14ac:dyDescent="0.2">
      <c r="A29" s="63" t="s">
        <v>144</v>
      </c>
      <c r="B29" s="63"/>
      <c r="C29" s="63"/>
      <c r="D29" s="63"/>
      <c r="E29" s="63"/>
      <c r="F29" s="63"/>
      <c r="G29" s="63"/>
      <c r="H29" s="63"/>
      <c r="I29" s="63"/>
      <c r="J29" s="63"/>
      <c r="K29" s="63"/>
      <c r="L29" s="63"/>
      <c r="M29" s="63"/>
      <c r="N29" s="63"/>
      <c r="O29" s="63"/>
    </row>
    <row r="30" spans="1:16" x14ac:dyDescent="0.2">
      <c r="A30" s="63" t="str">
        <f>"2. The ''Projection as of Date'' in cell H4 must be a single date between 4/1/"&amp;ReportInfo!$S$1&amp;" and 6/1/"&amp;(ReportInfo!$S$1)&amp;" for the annual Budget Issues submission. Example: 5/31/"&amp;ReportInfo!$S$1&amp;"."</f>
        <v>2. The ''Projection as of Date'' in cell H4 must be a single date between 4/1/2025 and 6/1/2025 for the annual Budget Issues submission. Example: 5/31/2025.</v>
      </c>
      <c r="B30" s="63"/>
      <c r="C30" s="63"/>
      <c r="D30" s="63"/>
      <c r="E30" s="63"/>
      <c r="F30" s="63"/>
      <c r="G30" s="63"/>
      <c r="H30" s="63"/>
      <c r="I30" s="63"/>
      <c r="J30" s="63"/>
      <c r="K30" s="63"/>
      <c r="L30" s="63"/>
      <c r="M30" s="63"/>
      <c r="N30" s="63"/>
      <c r="O30" s="63"/>
      <c r="P30" s="29"/>
    </row>
    <row r="31" spans="1:16" x14ac:dyDescent="0.2">
      <c r="A31" s="63" t="s">
        <v>143</v>
      </c>
      <c r="B31" s="63"/>
      <c r="C31" s="63"/>
      <c r="D31" s="63"/>
      <c r="E31" s="63"/>
      <c r="F31" s="63"/>
      <c r="G31" s="63"/>
      <c r="H31" s="63"/>
      <c r="I31" s="63"/>
      <c r="J31" s="63"/>
      <c r="K31" s="63"/>
      <c r="L31" s="63"/>
      <c r="M31" s="63"/>
      <c r="N31" s="63"/>
      <c r="O31" s="63"/>
      <c r="P31" s="29"/>
    </row>
    <row r="32" spans="1:16" ht="33" customHeight="1" x14ac:dyDescent="0.2">
      <c r="A32" s="80" t="s">
        <v>139</v>
      </c>
      <c r="B32" s="80"/>
      <c r="C32" s="80"/>
      <c r="D32" s="80"/>
      <c r="E32" s="80"/>
      <c r="F32" s="80"/>
      <c r="G32" s="80"/>
      <c r="H32" s="80"/>
      <c r="I32" s="80"/>
      <c r="J32" s="80"/>
      <c r="K32" s="80"/>
      <c r="L32" s="80"/>
      <c r="M32" s="80"/>
      <c r="N32" s="80"/>
      <c r="O32" s="80"/>
    </row>
  </sheetData>
  <sheetProtection algorithmName="SHA-512" hashValue="okNOcTfgdjMZ6lbqu3pdPPm+W0soHGGIRNhWk7JPbWZgS2Ce7gkYzJIMaoEcmvfYmTaDOchKe3hmqntFaVl3Sw==" saltValue="TJ9RW8/qJlTQWRR3t5htjQ==" spinCount="100000" sheet="1" objects="1" scenarios="1" selectLockedCells="1"/>
  <mergeCells count="23">
    <mergeCell ref="A32:O32"/>
    <mergeCell ref="A17:D17"/>
    <mergeCell ref="A1:C1"/>
    <mergeCell ref="O5:P6"/>
    <mergeCell ref="D14:P15"/>
    <mergeCell ref="A14:C15"/>
    <mergeCell ref="A12:C12"/>
    <mergeCell ref="H5:I5"/>
    <mergeCell ref="A8:D8"/>
    <mergeCell ref="A2:C2"/>
    <mergeCell ref="H4:I4"/>
    <mergeCell ref="D4:E4"/>
    <mergeCell ref="D5:E5"/>
    <mergeCell ref="D6:E6"/>
    <mergeCell ref="A31:O31"/>
    <mergeCell ref="A30:O30"/>
    <mergeCell ref="A29:O29"/>
    <mergeCell ref="A28:B28"/>
    <mergeCell ref="D25:P26"/>
    <mergeCell ref="A23:C23"/>
    <mergeCell ref="B10:C10"/>
    <mergeCell ref="B11:C11"/>
    <mergeCell ref="B25:C26"/>
  </mergeCells>
  <conditionalFormatting sqref="D10:O11 D19:O22">
    <cfRule type="expression" dxfId="0" priority="1">
      <formula>MOD(ROW(),2)=0</formula>
    </cfRule>
  </conditionalFormatting>
  <dataValidations count="4">
    <dataValidation type="date" allowBlank="1" showInputMessage="1" showErrorMessage="1" promptTitle="Date Range" prompt="The Revenue Projection date must be a single date between May 1 and November 30 as described in Note 2." sqref="H4:I4" xr:uid="{00000000-0002-0000-0000-000000000000}">
      <formula1>45778</formula1>
      <formula2>45991</formula2>
    </dataValidation>
    <dataValidation type="whole" operator="greaterThanOrEqual" allowBlank="1" showInputMessage="1" showErrorMessage="1" sqref="D10:O11 D20:O20 D22:O22" xr:uid="{00000000-0002-0000-0000-000001000000}">
      <formula1>0</formula1>
    </dataValidation>
    <dataValidation type="whole" operator="greaterThanOrEqual" allowBlank="1" showInputMessage="1" showErrorMessage="1" errorTitle="Enter an amount" error="MUST have an entry of ZERO or greater." promptTitle="DO NOT LEAVE THIS ROW BLANK" prompt="Please enter zero in every cell if projections for Driving Under the Influence (s. 316.193, F.S.) are not being provided and gived an explanation in combined cells D25:P26, Chapter 2008-111 Projection Additional Notes." sqref="E19:O19 E21:O21" xr:uid="{15D2C5ED-5F21-4B73-9064-8171C77605D6}">
      <formula1>0</formula1>
    </dataValidation>
    <dataValidation type="whole" operator="greaterThanOrEqual" allowBlank="1" showInputMessage="1" showErrorMessage="1" errorTitle="Enter an amount" error="MUST have an entry of ZERO or greater." promptTitle="DO NOT LEAVE THIS ROW BLANK" prompt="Please enter zero in every cell if projections for Driving Under the Influence (s. 316.193, F.S.) are not being provided then give an explanation in combined cells D25:P26, Chapter 2008-111 Projection Additional Notes." sqref="D19 D21" xr:uid="{B4430B1E-C57B-4DDC-9CA5-358FEFFD9D2A}">
      <formula1>0</formula1>
    </dataValidation>
  </dataValidations>
  <printOptions horizontalCentered="1"/>
  <pageMargins left="0.25" right="0.25" top="1" bottom="1" header="0.25" footer="0.25"/>
  <pageSetup scale="49" fitToHeight="0" orientation="landscape" r:id="rId1"/>
  <headerFooter>
    <oddFooter>&amp;L&amp;"Franklin Gothic Demi,Regular"&amp;8&amp;K03+000&amp;F</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LookupData!$E$3:$E$69</xm:f>
          </x14:formula1>
          <xm:sqref>D4:E4</xm:sqref>
        </x14:dataValidation>
        <x14:dataValidation type="list" allowBlank="1" showInputMessage="1" showErrorMessage="1" xr:uid="{B8F71F9E-6C82-4C16-AFC5-DB529A48A2D2}">
          <x14:formula1>
            <xm:f>LookupData!$A$72:$A$76</xm:f>
          </x14:formula1>
          <xm:sqref>H5:I5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S124"/>
  <sheetViews>
    <sheetView topLeftCell="A92" workbookViewId="0">
      <selection activeCell="S1" sqref="S1"/>
    </sheetView>
  </sheetViews>
  <sheetFormatPr defaultColWidth="9.140625" defaultRowHeight="13.5" x14ac:dyDescent="0.25"/>
  <cols>
    <col min="1" max="1" width="15.7109375" style="33" customWidth="1"/>
    <col min="2" max="2" width="11.7109375" style="33" bestFit="1" customWidth="1"/>
    <col min="3" max="3" width="13" style="33" customWidth="1"/>
    <col min="4" max="4" width="25" style="33" customWidth="1"/>
    <col min="5" max="5" width="16.28515625" style="33" customWidth="1"/>
    <col min="6" max="7" width="9.140625" style="33"/>
    <col min="8" max="8" width="12.7109375" style="33" customWidth="1"/>
    <col min="9" max="16384" width="9.140625" style="33"/>
  </cols>
  <sheetData>
    <row r="1" spans="1:19" ht="27" x14ac:dyDescent="0.25">
      <c r="A1" s="32" t="s">
        <v>81</v>
      </c>
      <c r="B1" s="33" t="s">
        <v>126</v>
      </c>
      <c r="D1" s="53" t="s">
        <v>82</v>
      </c>
      <c r="E1" s="61" t="str">
        <f>IF(RevenueProjections!D4="","None",RevenueProjections!D4)</f>
        <v>None</v>
      </c>
      <c r="G1" s="34" t="s">
        <v>102</v>
      </c>
      <c r="H1" s="35" t="s">
        <v>96</v>
      </c>
      <c r="I1" s="35" t="s">
        <v>97</v>
      </c>
      <c r="J1" s="35" t="s">
        <v>98</v>
      </c>
      <c r="K1" s="35" t="s">
        <v>99</v>
      </c>
      <c r="L1" s="36" t="s">
        <v>100</v>
      </c>
      <c r="O1" s="93" t="s">
        <v>125</v>
      </c>
      <c r="P1" s="93"/>
      <c r="Q1" s="93"/>
      <c r="R1" s="93"/>
      <c r="S1" s="55">
        <v>2025</v>
      </c>
    </row>
    <row r="2" spans="1:19" x14ac:dyDescent="0.25">
      <c r="A2" s="32" t="s">
        <v>80</v>
      </c>
      <c r="B2" s="33" t="s">
        <v>124</v>
      </c>
      <c r="G2" s="37">
        <v>1</v>
      </c>
      <c r="H2" s="1" t="s">
        <v>104</v>
      </c>
      <c r="I2" s="1" t="s">
        <v>101</v>
      </c>
      <c r="J2" s="1" t="s">
        <v>137</v>
      </c>
      <c r="K2" s="1">
        <v>21</v>
      </c>
      <c r="L2" s="38">
        <v>116</v>
      </c>
      <c r="S2" s="56" t="s">
        <v>138</v>
      </c>
    </row>
    <row r="3" spans="1:19" x14ac:dyDescent="0.25">
      <c r="G3" s="37">
        <v>2</v>
      </c>
      <c r="H3" s="33" t="s">
        <v>109</v>
      </c>
      <c r="I3" s="33" t="s">
        <v>101</v>
      </c>
      <c r="J3" s="33" t="s">
        <v>110</v>
      </c>
      <c r="K3" s="33">
        <v>118</v>
      </c>
      <c r="L3" s="38">
        <v>119</v>
      </c>
    </row>
    <row r="4" spans="1:19" x14ac:dyDescent="0.25">
      <c r="G4" s="37">
        <v>3</v>
      </c>
      <c r="L4" s="38"/>
    </row>
    <row r="5" spans="1:19" x14ac:dyDescent="0.25">
      <c r="A5" s="39" t="s">
        <v>83</v>
      </c>
      <c r="B5" s="40"/>
      <c r="G5" s="37">
        <v>4</v>
      </c>
      <c r="L5" s="38"/>
    </row>
    <row r="6" spans="1:19" x14ac:dyDescent="0.25">
      <c r="A6" s="39" t="s">
        <v>84</v>
      </c>
      <c r="B6" s="41">
        <f>RevenueProjections!D6</f>
        <v>0</v>
      </c>
      <c r="G6" s="37">
        <v>5</v>
      </c>
      <c r="L6" s="38"/>
    </row>
    <row r="7" spans="1:19" x14ac:dyDescent="0.25">
      <c r="A7" s="39" t="s">
        <v>123</v>
      </c>
      <c r="B7" s="42">
        <f>RevenueProjections!H4</f>
        <v>0</v>
      </c>
      <c r="G7" s="37">
        <v>6</v>
      </c>
      <c r="L7" s="38"/>
    </row>
    <row r="8" spans="1:19" x14ac:dyDescent="0.25">
      <c r="A8" s="39" t="s">
        <v>87</v>
      </c>
      <c r="B8" s="33">
        <f>RevenueProjections!H5</f>
        <v>0</v>
      </c>
      <c r="G8" s="37">
        <v>7</v>
      </c>
      <c r="L8" s="38"/>
    </row>
    <row r="9" spans="1:19" x14ac:dyDescent="0.25">
      <c r="A9" s="39" t="s">
        <v>85</v>
      </c>
      <c r="B9" s="42" t="str">
        <f>IF((RevenueProjections!H4=""),"",TEXT(RevenueProjections!H4,"mmm"))</f>
        <v/>
      </c>
      <c r="G9" s="37">
        <v>8</v>
      </c>
      <c r="L9" s="38"/>
    </row>
    <row r="10" spans="1:19" x14ac:dyDescent="0.25">
      <c r="A10" s="39" t="s">
        <v>86</v>
      </c>
      <c r="B10" s="33" t="str">
        <f>E1&amp;" CFY"&amp;(ReportInfo!$S$1-2000)&amp;(ReportInfo!$S$1-1999)&amp;" "&amp;$B$1&amp;" "&amp;$B$9&amp;" Ver"&amp;$B$8&amp;" "&amp;$B$5</f>
        <v xml:space="preserve">None CFY2526 Revenue Projections  Ver0 </v>
      </c>
      <c r="G10" s="37">
        <v>9</v>
      </c>
      <c r="L10" s="38"/>
    </row>
    <row r="11" spans="1:19" x14ac:dyDescent="0.25">
      <c r="A11" s="39" t="s">
        <v>88</v>
      </c>
      <c r="B11" s="33" t="str">
        <f>"!CFY"&amp;($S$1-2000)&amp;($S$1-1999)&amp;"/Incoming Reports/"&amp;$B$1</f>
        <v>!CFY2526/Incoming Reports/Revenue Projections</v>
      </c>
      <c r="G11" s="37">
        <v>10</v>
      </c>
      <c r="L11" s="38"/>
    </row>
    <row r="12" spans="1:19" ht="14.25" thickBot="1" x14ac:dyDescent="0.3">
      <c r="G12" s="43">
        <v>11</v>
      </c>
      <c r="H12" s="44"/>
      <c r="I12" s="44"/>
      <c r="J12" s="44"/>
      <c r="K12" s="44"/>
      <c r="L12" s="45"/>
    </row>
    <row r="13" spans="1:19" x14ac:dyDescent="0.25">
      <c r="A13" s="39" t="s">
        <v>95</v>
      </c>
      <c r="B13" s="33">
        <v>2</v>
      </c>
    </row>
    <row r="20" spans="1:19" x14ac:dyDescent="0.25">
      <c r="A20" s="46" t="s">
        <v>70</v>
      </c>
      <c r="B20" s="46" t="s">
        <v>89</v>
      </c>
      <c r="C20" s="46" t="s">
        <v>90</v>
      </c>
      <c r="D20" s="46" t="s">
        <v>91</v>
      </c>
      <c r="E20" s="46" t="s">
        <v>92</v>
      </c>
      <c r="F20" s="46" t="s">
        <v>131</v>
      </c>
      <c r="G20" s="46" t="s">
        <v>132</v>
      </c>
      <c r="H20" s="46" t="s">
        <v>93</v>
      </c>
      <c r="I20" s="46"/>
      <c r="J20" s="46"/>
      <c r="K20" s="46"/>
      <c r="L20" s="46"/>
      <c r="M20" s="46"/>
      <c r="N20" s="46"/>
      <c r="O20" s="46"/>
      <c r="P20" s="46"/>
      <c r="Q20" s="46"/>
      <c r="R20" s="46"/>
      <c r="S20" s="33">
        <v>0</v>
      </c>
    </row>
    <row r="21" spans="1:19" x14ac:dyDescent="0.25">
      <c r="A21" s="1">
        <f>IFERROR(INDEX(LookupData!A3:A69,MATCH(E1,LookupData!E3:E69,0)),0)</f>
        <v>0</v>
      </c>
      <c r="B21" s="1">
        <f>$S$1-1999</f>
        <v>26</v>
      </c>
      <c r="C21" s="1" t="s">
        <v>94</v>
      </c>
      <c r="D21" s="33" t="s">
        <v>133</v>
      </c>
      <c r="E21" s="33" t="str">
        <f>RevenueProjections!$B$10</f>
        <v>Fines, Fees, Service Charges, Court Costs, etc.
(Not Including Redirected 10% Fines)</v>
      </c>
      <c r="F21" s="54">
        <f>RevenueProjections!$D$9</f>
        <v>45901</v>
      </c>
      <c r="G21" s="47">
        <f>RevenueProjections!$D$10</f>
        <v>0</v>
      </c>
      <c r="H21" s="1">
        <v>15</v>
      </c>
      <c r="S21" s="33">
        <v>1</v>
      </c>
    </row>
    <row r="22" spans="1:19" x14ac:dyDescent="0.25">
      <c r="A22" s="1">
        <f>A$21</f>
        <v>0</v>
      </c>
      <c r="B22" s="1">
        <f>B$21</f>
        <v>26</v>
      </c>
      <c r="C22" s="1" t="s">
        <v>94</v>
      </c>
      <c r="D22" s="33" t="s">
        <v>133</v>
      </c>
      <c r="E22" s="33" t="str">
        <f>RevenueProjections!$B$11</f>
        <v>Redirected 10% Fines</v>
      </c>
      <c r="F22" s="54">
        <f>RevenueProjections!$D$9</f>
        <v>45901</v>
      </c>
      <c r="G22" s="47">
        <f>RevenueProjections!$D$11</f>
        <v>0</v>
      </c>
      <c r="H22" s="1">
        <v>15</v>
      </c>
      <c r="S22" s="33">
        <v>2</v>
      </c>
    </row>
    <row r="23" spans="1:19" x14ac:dyDescent="0.25">
      <c r="A23" s="1">
        <f t="shared" ref="A23:B119" si="0">A$21</f>
        <v>0</v>
      </c>
      <c r="B23" s="1">
        <f t="shared" si="0"/>
        <v>26</v>
      </c>
      <c r="C23" s="33" t="s">
        <v>94</v>
      </c>
      <c r="D23" s="33" t="s">
        <v>133</v>
      </c>
      <c r="E23" s="33" t="str">
        <f>RevenueProjections!$A$12</f>
        <v>TOTAL FINE AND FORFEITURE TRUST FUND PROJECTION:</v>
      </c>
      <c r="F23" s="54">
        <f>RevenueProjections!$D$9</f>
        <v>45901</v>
      </c>
      <c r="G23" s="47">
        <f>RevenueProjections!$D$12</f>
        <v>0</v>
      </c>
      <c r="H23" s="1">
        <v>15</v>
      </c>
      <c r="S23" s="33">
        <v>3</v>
      </c>
    </row>
    <row r="24" spans="1:19" x14ac:dyDescent="0.25">
      <c r="A24" s="1">
        <f t="shared" si="0"/>
        <v>0</v>
      </c>
      <c r="B24" s="1">
        <f t="shared" si="0"/>
        <v>26</v>
      </c>
      <c r="C24" s="1" t="s">
        <v>94</v>
      </c>
      <c r="D24" s="1" t="s">
        <v>134</v>
      </c>
      <c r="E24" s="33" t="str">
        <f>RevenueProjections!$B$19</f>
        <v>Driving Under the Influence</v>
      </c>
      <c r="F24" s="54">
        <f>RevenueProjections!$D$9</f>
        <v>45901</v>
      </c>
      <c r="G24" s="47">
        <f>RevenueProjections!$D$19</f>
        <v>0</v>
      </c>
      <c r="H24" s="1">
        <v>15</v>
      </c>
      <c r="S24" s="33">
        <v>4</v>
      </c>
    </row>
    <row r="25" spans="1:19" x14ac:dyDescent="0.25">
      <c r="A25" s="1">
        <f t="shared" si="0"/>
        <v>0</v>
      </c>
      <c r="B25" s="1">
        <f t="shared" si="0"/>
        <v>26</v>
      </c>
      <c r="C25" s="1" t="s">
        <v>94</v>
      </c>
      <c r="D25" s="1" t="s">
        <v>134</v>
      </c>
      <c r="E25" s="33" t="str">
        <f>RevenueProjections!$B$20</f>
        <v>Traffic Additional Court Costs</v>
      </c>
      <c r="F25" s="54">
        <f>RevenueProjections!$D$9</f>
        <v>45901</v>
      </c>
      <c r="G25" s="48">
        <f>RevenueProjections!$D$20</f>
        <v>0</v>
      </c>
      <c r="H25" s="1">
        <v>15</v>
      </c>
      <c r="S25" s="33">
        <v>5</v>
      </c>
    </row>
    <row r="26" spans="1:19" x14ac:dyDescent="0.25">
      <c r="A26" s="1">
        <f t="shared" si="0"/>
        <v>0</v>
      </c>
      <c r="B26" s="1">
        <f t="shared" si="0"/>
        <v>26</v>
      </c>
      <c r="C26" s="1" t="s">
        <v>94</v>
      </c>
      <c r="D26" s="1" t="s">
        <v>134</v>
      </c>
      <c r="E26" s="1" t="str">
        <f>RevenueProjections!$B$21</f>
        <v>Felony, Misdemeanor, and Criminal Traffic Additional Court Costs</v>
      </c>
      <c r="F26" s="54">
        <f>RevenueProjections!$D$9</f>
        <v>45901</v>
      </c>
      <c r="G26" s="48">
        <f>RevenueProjections!$D$21</f>
        <v>0</v>
      </c>
      <c r="H26" s="1">
        <v>15</v>
      </c>
      <c r="S26" s="33">
        <v>6</v>
      </c>
    </row>
    <row r="27" spans="1:19" x14ac:dyDescent="0.25">
      <c r="A27" s="1">
        <f t="shared" si="0"/>
        <v>0</v>
      </c>
      <c r="B27" s="1">
        <f t="shared" si="0"/>
        <v>26</v>
      </c>
      <c r="C27" s="1" t="s">
        <v>94</v>
      </c>
      <c r="D27" s="1" t="s">
        <v>134</v>
      </c>
      <c r="E27" s="33" t="str">
        <f>RevenueProjections!$B$22</f>
        <v>All Other Line 47 Additional Revenues</v>
      </c>
      <c r="F27" s="54">
        <f>RevenueProjections!$D$9</f>
        <v>45901</v>
      </c>
      <c r="G27" s="48">
        <f>RevenueProjections!$D$22</f>
        <v>0</v>
      </c>
      <c r="H27" s="1">
        <v>15</v>
      </c>
      <c r="S27" s="33">
        <v>7</v>
      </c>
    </row>
    <row r="28" spans="1:19" x14ac:dyDescent="0.25">
      <c r="A28" s="1">
        <f t="shared" si="0"/>
        <v>0</v>
      </c>
      <c r="B28" s="1">
        <f t="shared" si="0"/>
        <v>26</v>
      </c>
      <c r="C28" s="1" t="s">
        <v>94</v>
      </c>
      <c r="D28" s="1" t="s">
        <v>134</v>
      </c>
      <c r="E28" s="33" t="str">
        <f>RevenueProjections!$A$23</f>
        <v>TOTAL COLLECTIONS TO GENERAL REVENUE PROJECTION</v>
      </c>
      <c r="F28" s="54">
        <f>RevenueProjections!$D$9</f>
        <v>45901</v>
      </c>
      <c r="G28" s="48">
        <f>RevenueProjections!$D$23</f>
        <v>0</v>
      </c>
      <c r="H28" s="1">
        <v>15</v>
      </c>
      <c r="S28" s="33">
        <v>8</v>
      </c>
    </row>
    <row r="29" spans="1:19" x14ac:dyDescent="0.25">
      <c r="A29" s="1">
        <f t="shared" si="0"/>
        <v>0</v>
      </c>
      <c r="B29" s="1">
        <f t="shared" si="0"/>
        <v>26</v>
      </c>
      <c r="C29" s="1" t="s">
        <v>94</v>
      </c>
      <c r="D29" s="33" t="s">
        <v>133</v>
      </c>
      <c r="E29" s="33" t="str">
        <f>RevenueProjections!$B$10</f>
        <v>Fines, Fees, Service Charges, Court Costs, etc.
(Not Including Redirected 10% Fines)</v>
      </c>
      <c r="F29" s="54">
        <f>RevenueProjections!$E$9</f>
        <v>45931</v>
      </c>
      <c r="G29" s="47">
        <f>RevenueProjections!$E$10</f>
        <v>0</v>
      </c>
      <c r="H29" s="1">
        <v>15</v>
      </c>
      <c r="S29" s="33">
        <v>9</v>
      </c>
    </row>
    <row r="30" spans="1:19" x14ac:dyDescent="0.25">
      <c r="A30" s="1">
        <f t="shared" si="0"/>
        <v>0</v>
      </c>
      <c r="B30" s="1">
        <f t="shared" si="0"/>
        <v>26</v>
      </c>
      <c r="C30" s="1" t="s">
        <v>94</v>
      </c>
      <c r="D30" s="33" t="s">
        <v>133</v>
      </c>
      <c r="E30" s="33" t="str">
        <f>RevenueProjections!$B$11</f>
        <v>Redirected 10% Fines</v>
      </c>
      <c r="F30" s="54">
        <f>RevenueProjections!$E$9</f>
        <v>45931</v>
      </c>
      <c r="G30" s="47">
        <f>RevenueProjections!$E$11</f>
        <v>0</v>
      </c>
      <c r="H30" s="1">
        <v>15</v>
      </c>
      <c r="S30" s="33">
        <v>10</v>
      </c>
    </row>
    <row r="31" spans="1:19" x14ac:dyDescent="0.25">
      <c r="A31" s="1">
        <f t="shared" si="0"/>
        <v>0</v>
      </c>
      <c r="B31" s="1">
        <f t="shared" si="0"/>
        <v>26</v>
      </c>
      <c r="C31" s="33" t="s">
        <v>94</v>
      </c>
      <c r="D31" s="33" t="s">
        <v>133</v>
      </c>
      <c r="E31" s="33" t="str">
        <f>RevenueProjections!$A$12</f>
        <v>TOTAL FINE AND FORFEITURE TRUST FUND PROJECTION:</v>
      </c>
      <c r="F31" s="54">
        <f>RevenueProjections!$E$9</f>
        <v>45931</v>
      </c>
      <c r="G31" s="47">
        <f>RevenueProjections!$E$12</f>
        <v>0</v>
      </c>
      <c r="H31" s="1">
        <v>15</v>
      </c>
      <c r="S31" s="33">
        <v>11</v>
      </c>
    </row>
    <row r="32" spans="1:19" x14ac:dyDescent="0.25">
      <c r="A32" s="1">
        <f t="shared" si="0"/>
        <v>0</v>
      </c>
      <c r="B32" s="1">
        <f t="shared" si="0"/>
        <v>26</v>
      </c>
      <c r="C32" s="1" t="s">
        <v>94</v>
      </c>
      <c r="D32" s="1" t="s">
        <v>134</v>
      </c>
      <c r="E32" s="33" t="str">
        <f>RevenueProjections!$B$19</f>
        <v>Driving Under the Influence</v>
      </c>
      <c r="F32" s="54">
        <f>RevenueProjections!$E$9</f>
        <v>45931</v>
      </c>
      <c r="G32" s="47">
        <f>RevenueProjections!$E$19</f>
        <v>0</v>
      </c>
      <c r="H32" s="1">
        <v>15</v>
      </c>
      <c r="S32" s="33">
        <v>12</v>
      </c>
    </row>
    <row r="33" spans="1:19" x14ac:dyDescent="0.25">
      <c r="A33" s="1">
        <f t="shared" si="0"/>
        <v>0</v>
      </c>
      <c r="B33" s="1">
        <f t="shared" si="0"/>
        <v>26</v>
      </c>
      <c r="C33" s="1" t="s">
        <v>94</v>
      </c>
      <c r="D33" s="1" t="s">
        <v>134</v>
      </c>
      <c r="E33" s="33" t="str">
        <f>RevenueProjections!$B$20</f>
        <v>Traffic Additional Court Costs</v>
      </c>
      <c r="F33" s="54">
        <f>RevenueProjections!$E$9</f>
        <v>45931</v>
      </c>
      <c r="G33" s="48">
        <f>RevenueProjections!$E$20</f>
        <v>0</v>
      </c>
      <c r="H33" s="1">
        <v>15</v>
      </c>
      <c r="S33" s="33">
        <v>13</v>
      </c>
    </row>
    <row r="34" spans="1:19" x14ac:dyDescent="0.25">
      <c r="A34" s="1">
        <f t="shared" si="0"/>
        <v>0</v>
      </c>
      <c r="B34" s="1">
        <f t="shared" si="0"/>
        <v>26</v>
      </c>
      <c r="C34" s="1" t="s">
        <v>94</v>
      </c>
      <c r="D34" s="1" t="s">
        <v>134</v>
      </c>
      <c r="E34" s="1" t="str">
        <f>RevenueProjections!$B$21</f>
        <v>Felony, Misdemeanor, and Criminal Traffic Additional Court Costs</v>
      </c>
      <c r="F34" s="54">
        <f>RevenueProjections!$E$9</f>
        <v>45931</v>
      </c>
      <c r="G34" s="48">
        <f>RevenueProjections!$E$21</f>
        <v>0</v>
      </c>
      <c r="H34" s="1">
        <v>15</v>
      </c>
      <c r="S34" s="33">
        <v>14</v>
      </c>
    </row>
    <row r="35" spans="1:19" x14ac:dyDescent="0.25">
      <c r="A35" s="1">
        <f t="shared" si="0"/>
        <v>0</v>
      </c>
      <c r="B35" s="1">
        <f t="shared" si="0"/>
        <v>26</v>
      </c>
      <c r="C35" s="1" t="s">
        <v>94</v>
      </c>
      <c r="D35" s="1" t="s">
        <v>134</v>
      </c>
      <c r="E35" s="33" t="str">
        <f>RevenueProjections!$B$22</f>
        <v>All Other Line 47 Additional Revenues</v>
      </c>
      <c r="F35" s="54">
        <f>RevenueProjections!$E$9</f>
        <v>45931</v>
      </c>
      <c r="G35" s="48">
        <f>RevenueProjections!$E$22</f>
        <v>0</v>
      </c>
      <c r="H35" s="1">
        <v>15</v>
      </c>
      <c r="S35" s="33">
        <v>15</v>
      </c>
    </row>
    <row r="36" spans="1:19" x14ac:dyDescent="0.25">
      <c r="A36" s="1">
        <f t="shared" si="0"/>
        <v>0</v>
      </c>
      <c r="B36" s="1">
        <f t="shared" si="0"/>
        <v>26</v>
      </c>
      <c r="C36" s="1" t="s">
        <v>94</v>
      </c>
      <c r="D36" s="1" t="s">
        <v>134</v>
      </c>
      <c r="E36" s="33" t="str">
        <f>RevenueProjections!$A$23</f>
        <v>TOTAL COLLECTIONS TO GENERAL REVENUE PROJECTION</v>
      </c>
      <c r="F36" s="54">
        <f>RevenueProjections!$E$9</f>
        <v>45931</v>
      </c>
      <c r="G36" s="48">
        <f>RevenueProjections!$E$23</f>
        <v>0</v>
      </c>
      <c r="H36" s="1">
        <v>15</v>
      </c>
      <c r="S36" s="33">
        <v>16</v>
      </c>
    </row>
    <row r="37" spans="1:19" x14ac:dyDescent="0.25">
      <c r="A37" s="1">
        <f t="shared" si="0"/>
        <v>0</v>
      </c>
      <c r="B37" s="1">
        <f t="shared" si="0"/>
        <v>26</v>
      </c>
      <c r="C37" s="1" t="s">
        <v>94</v>
      </c>
      <c r="D37" s="33" t="s">
        <v>133</v>
      </c>
      <c r="E37" s="33" t="str">
        <f>RevenueProjections!$B$10</f>
        <v>Fines, Fees, Service Charges, Court Costs, etc.
(Not Including Redirected 10% Fines)</v>
      </c>
      <c r="F37" s="54">
        <f>RevenueProjections!$F$9</f>
        <v>45962</v>
      </c>
      <c r="G37" s="47">
        <f>RevenueProjections!$F$10</f>
        <v>0</v>
      </c>
      <c r="H37" s="1">
        <v>15</v>
      </c>
      <c r="S37" s="33">
        <v>17</v>
      </c>
    </row>
    <row r="38" spans="1:19" x14ac:dyDescent="0.25">
      <c r="A38" s="1">
        <f t="shared" si="0"/>
        <v>0</v>
      </c>
      <c r="B38" s="1">
        <f t="shared" si="0"/>
        <v>26</v>
      </c>
      <c r="C38" s="1" t="s">
        <v>94</v>
      </c>
      <c r="D38" s="33" t="s">
        <v>133</v>
      </c>
      <c r="E38" s="33" t="str">
        <f>RevenueProjections!$B$11</f>
        <v>Redirected 10% Fines</v>
      </c>
      <c r="F38" s="54">
        <f>RevenueProjections!$F$9</f>
        <v>45962</v>
      </c>
      <c r="G38" s="47">
        <f>RevenueProjections!$F$11</f>
        <v>0</v>
      </c>
      <c r="H38" s="1">
        <v>15</v>
      </c>
      <c r="S38" s="33">
        <v>18</v>
      </c>
    </row>
    <row r="39" spans="1:19" x14ac:dyDescent="0.25">
      <c r="A39" s="1">
        <f t="shared" si="0"/>
        <v>0</v>
      </c>
      <c r="B39" s="1">
        <f t="shared" si="0"/>
        <v>26</v>
      </c>
      <c r="C39" s="33" t="s">
        <v>94</v>
      </c>
      <c r="D39" s="33" t="s">
        <v>133</v>
      </c>
      <c r="E39" s="33" t="str">
        <f>RevenueProjections!$A$12</f>
        <v>TOTAL FINE AND FORFEITURE TRUST FUND PROJECTION:</v>
      </c>
      <c r="F39" s="54">
        <f>RevenueProjections!$F$9</f>
        <v>45962</v>
      </c>
      <c r="G39" s="47">
        <f>RevenueProjections!$F$12</f>
        <v>0</v>
      </c>
      <c r="H39" s="1">
        <v>15</v>
      </c>
      <c r="S39" s="33">
        <v>19</v>
      </c>
    </row>
    <row r="40" spans="1:19" x14ac:dyDescent="0.25">
      <c r="A40" s="1">
        <f t="shared" si="0"/>
        <v>0</v>
      </c>
      <c r="B40" s="1">
        <f t="shared" si="0"/>
        <v>26</v>
      </c>
      <c r="C40" s="1" t="s">
        <v>94</v>
      </c>
      <c r="D40" s="1" t="s">
        <v>134</v>
      </c>
      <c r="E40" s="33" t="str">
        <f>RevenueProjections!$B$19</f>
        <v>Driving Under the Influence</v>
      </c>
      <c r="F40" s="54">
        <f>RevenueProjections!$F$9</f>
        <v>45962</v>
      </c>
      <c r="G40" s="47">
        <f>RevenueProjections!$F$19</f>
        <v>0</v>
      </c>
      <c r="H40" s="1">
        <v>15</v>
      </c>
      <c r="S40" s="33">
        <v>20</v>
      </c>
    </row>
    <row r="41" spans="1:19" x14ac:dyDescent="0.25">
      <c r="A41" s="1">
        <f t="shared" si="0"/>
        <v>0</v>
      </c>
      <c r="B41" s="1">
        <f t="shared" si="0"/>
        <v>26</v>
      </c>
      <c r="C41" s="1" t="s">
        <v>94</v>
      </c>
      <c r="D41" s="1" t="s">
        <v>134</v>
      </c>
      <c r="E41" s="33" t="str">
        <f>RevenueProjections!$B$20</f>
        <v>Traffic Additional Court Costs</v>
      </c>
      <c r="F41" s="54">
        <f>RevenueProjections!$F$9</f>
        <v>45962</v>
      </c>
      <c r="G41" s="48">
        <f>RevenueProjections!$F$20</f>
        <v>0</v>
      </c>
      <c r="H41" s="1">
        <v>15</v>
      </c>
      <c r="S41" s="33">
        <v>21</v>
      </c>
    </row>
    <row r="42" spans="1:19" x14ac:dyDescent="0.25">
      <c r="A42" s="1">
        <f t="shared" si="0"/>
        <v>0</v>
      </c>
      <c r="B42" s="1">
        <f t="shared" si="0"/>
        <v>26</v>
      </c>
      <c r="C42" s="1" t="s">
        <v>94</v>
      </c>
      <c r="D42" s="1" t="s">
        <v>134</v>
      </c>
      <c r="E42" s="1" t="str">
        <f>RevenueProjections!$B$21</f>
        <v>Felony, Misdemeanor, and Criminal Traffic Additional Court Costs</v>
      </c>
      <c r="F42" s="54">
        <f>RevenueProjections!$F$9</f>
        <v>45962</v>
      </c>
      <c r="G42" s="48">
        <f>RevenueProjections!$F$21</f>
        <v>0</v>
      </c>
      <c r="H42" s="1">
        <v>15</v>
      </c>
      <c r="S42" s="33">
        <v>22</v>
      </c>
    </row>
    <row r="43" spans="1:19" x14ac:dyDescent="0.25">
      <c r="A43" s="1">
        <f t="shared" si="0"/>
        <v>0</v>
      </c>
      <c r="B43" s="1">
        <f t="shared" si="0"/>
        <v>26</v>
      </c>
      <c r="C43" s="1" t="s">
        <v>94</v>
      </c>
      <c r="D43" s="1" t="s">
        <v>134</v>
      </c>
      <c r="E43" s="33" t="str">
        <f>RevenueProjections!$B$22</f>
        <v>All Other Line 47 Additional Revenues</v>
      </c>
      <c r="F43" s="54">
        <f>RevenueProjections!$F$9</f>
        <v>45962</v>
      </c>
      <c r="G43" s="48">
        <f>RevenueProjections!$F$22</f>
        <v>0</v>
      </c>
      <c r="H43" s="1">
        <v>15</v>
      </c>
      <c r="S43" s="33">
        <v>23</v>
      </c>
    </row>
    <row r="44" spans="1:19" x14ac:dyDescent="0.25">
      <c r="A44" s="1">
        <f t="shared" si="0"/>
        <v>0</v>
      </c>
      <c r="B44" s="1">
        <f t="shared" si="0"/>
        <v>26</v>
      </c>
      <c r="C44" s="1" t="s">
        <v>94</v>
      </c>
      <c r="D44" s="1" t="s">
        <v>134</v>
      </c>
      <c r="E44" s="33" t="str">
        <f>RevenueProjections!$A$23</f>
        <v>TOTAL COLLECTIONS TO GENERAL REVENUE PROJECTION</v>
      </c>
      <c r="F44" s="54">
        <f>RevenueProjections!$F$9</f>
        <v>45962</v>
      </c>
      <c r="G44" s="48">
        <f>RevenueProjections!$F$23</f>
        <v>0</v>
      </c>
      <c r="H44" s="1">
        <v>15</v>
      </c>
      <c r="S44" s="33">
        <v>24</v>
      </c>
    </row>
    <row r="45" spans="1:19" x14ac:dyDescent="0.25">
      <c r="A45" s="1">
        <f t="shared" si="0"/>
        <v>0</v>
      </c>
      <c r="B45" s="1">
        <f t="shared" si="0"/>
        <v>26</v>
      </c>
      <c r="C45" s="1" t="s">
        <v>94</v>
      </c>
      <c r="D45" s="33" t="s">
        <v>133</v>
      </c>
      <c r="E45" s="33" t="str">
        <f>RevenueProjections!$B$10</f>
        <v>Fines, Fees, Service Charges, Court Costs, etc.
(Not Including Redirected 10% Fines)</v>
      </c>
      <c r="F45" s="54">
        <f>RevenueProjections!$G$9</f>
        <v>45992</v>
      </c>
      <c r="G45" s="47">
        <f>RevenueProjections!$G$10</f>
        <v>0</v>
      </c>
      <c r="H45" s="1">
        <v>15</v>
      </c>
      <c r="S45" s="33">
        <v>25</v>
      </c>
    </row>
    <row r="46" spans="1:19" x14ac:dyDescent="0.25">
      <c r="A46" s="1">
        <f t="shared" si="0"/>
        <v>0</v>
      </c>
      <c r="B46" s="1">
        <f t="shared" si="0"/>
        <v>26</v>
      </c>
      <c r="C46" s="1" t="s">
        <v>94</v>
      </c>
      <c r="D46" s="33" t="s">
        <v>133</v>
      </c>
      <c r="E46" s="33" t="str">
        <f>RevenueProjections!$B$11</f>
        <v>Redirected 10% Fines</v>
      </c>
      <c r="F46" s="54">
        <f>RevenueProjections!$G$9</f>
        <v>45992</v>
      </c>
      <c r="G46" s="47">
        <f>RevenueProjections!$G$11</f>
        <v>0</v>
      </c>
      <c r="H46" s="1">
        <v>15</v>
      </c>
      <c r="S46" s="33">
        <v>26</v>
      </c>
    </row>
    <row r="47" spans="1:19" x14ac:dyDescent="0.25">
      <c r="A47" s="1">
        <f t="shared" si="0"/>
        <v>0</v>
      </c>
      <c r="B47" s="1">
        <f t="shared" si="0"/>
        <v>26</v>
      </c>
      <c r="C47" s="33" t="s">
        <v>94</v>
      </c>
      <c r="D47" s="33" t="s">
        <v>133</v>
      </c>
      <c r="E47" s="33" t="str">
        <f>RevenueProjections!$A$12</f>
        <v>TOTAL FINE AND FORFEITURE TRUST FUND PROJECTION:</v>
      </c>
      <c r="F47" s="54">
        <f>RevenueProjections!$G$9</f>
        <v>45992</v>
      </c>
      <c r="G47" s="47">
        <f>RevenueProjections!$G$12</f>
        <v>0</v>
      </c>
      <c r="H47" s="1">
        <v>15</v>
      </c>
      <c r="S47" s="33">
        <v>27</v>
      </c>
    </row>
    <row r="48" spans="1:19" x14ac:dyDescent="0.25">
      <c r="A48" s="1">
        <f t="shared" si="0"/>
        <v>0</v>
      </c>
      <c r="B48" s="1">
        <f t="shared" si="0"/>
        <v>26</v>
      </c>
      <c r="C48" s="1" t="s">
        <v>94</v>
      </c>
      <c r="D48" s="1" t="s">
        <v>134</v>
      </c>
      <c r="E48" s="33" t="str">
        <f>RevenueProjections!$B$19</f>
        <v>Driving Under the Influence</v>
      </c>
      <c r="F48" s="54">
        <f>RevenueProjections!$G$9</f>
        <v>45992</v>
      </c>
      <c r="G48" s="47">
        <f>RevenueProjections!$G$19</f>
        <v>0</v>
      </c>
      <c r="H48" s="1">
        <v>15</v>
      </c>
      <c r="S48" s="33">
        <v>28</v>
      </c>
    </row>
    <row r="49" spans="1:19" x14ac:dyDescent="0.25">
      <c r="A49" s="1">
        <f t="shared" si="0"/>
        <v>0</v>
      </c>
      <c r="B49" s="1">
        <f t="shared" si="0"/>
        <v>26</v>
      </c>
      <c r="C49" s="1" t="s">
        <v>94</v>
      </c>
      <c r="D49" s="1" t="s">
        <v>134</v>
      </c>
      <c r="E49" s="33" t="str">
        <f>RevenueProjections!$B$20</f>
        <v>Traffic Additional Court Costs</v>
      </c>
      <c r="F49" s="54">
        <f>RevenueProjections!$G$9</f>
        <v>45992</v>
      </c>
      <c r="G49" s="48">
        <f>RevenueProjections!$G$20</f>
        <v>0</v>
      </c>
      <c r="H49" s="1">
        <v>15</v>
      </c>
      <c r="S49" s="33">
        <v>29</v>
      </c>
    </row>
    <row r="50" spans="1:19" x14ac:dyDescent="0.25">
      <c r="A50" s="1">
        <f t="shared" si="0"/>
        <v>0</v>
      </c>
      <c r="B50" s="1">
        <f t="shared" si="0"/>
        <v>26</v>
      </c>
      <c r="C50" s="1" t="s">
        <v>94</v>
      </c>
      <c r="D50" s="1" t="s">
        <v>134</v>
      </c>
      <c r="E50" s="1" t="str">
        <f>RevenueProjections!$B$21</f>
        <v>Felony, Misdemeanor, and Criminal Traffic Additional Court Costs</v>
      </c>
      <c r="F50" s="54">
        <f>RevenueProjections!$G$9</f>
        <v>45992</v>
      </c>
      <c r="G50" s="48">
        <f>RevenueProjections!$G$21</f>
        <v>0</v>
      </c>
      <c r="H50" s="1">
        <v>15</v>
      </c>
      <c r="S50" s="33">
        <v>30</v>
      </c>
    </row>
    <row r="51" spans="1:19" x14ac:dyDescent="0.25">
      <c r="A51" s="1">
        <f t="shared" si="0"/>
        <v>0</v>
      </c>
      <c r="B51" s="1">
        <f t="shared" si="0"/>
        <v>26</v>
      </c>
      <c r="C51" s="1" t="s">
        <v>94</v>
      </c>
      <c r="D51" s="1" t="s">
        <v>134</v>
      </c>
      <c r="E51" s="33" t="str">
        <f>RevenueProjections!$B$22</f>
        <v>All Other Line 47 Additional Revenues</v>
      </c>
      <c r="F51" s="54">
        <f>RevenueProjections!$G$9</f>
        <v>45992</v>
      </c>
      <c r="G51" s="48">
        <f>RevenueProjections!$G$22</f>
        <v>0</v>
      </c>
      <c r="H51" s="1">
        <v>15</v>
      </c>
      <c r="S51" s="33">
        <v>31</v>
      </c>
    </row>
    <row r="52" spans="1:19" x14ac:dyDescent="0.25">
      <c r="A52" s="1">
        <f t="shared" si="0"/>
        <v>0</v>
      </c>
      <c r="B52" s="1">
        <f t="shared" si="0"/>
        <v>26</v>
      </c>
      <c r="C52" s="1" t="s">
        <v>94</v>
      </c>
      <c r="D52" s="1" t="s">
        <v>134</v>
      </c>
      <c r="E52" s="33" t="str">
        <f>RevenueProjections!$A$23</f>
        <v>TOTAL COLLECTIONS TO GENERAL REVENUE PROJECTION</v>
      </c>
      <c r="F52" s="54">
        <f>RevenueProjections!$G$9</f>
        <v>45992</v>
      </c>
      <c r="G52" s="48">
        <f>RevenueProjections!$G$23</f>
        <v>0</v>
      </c>
      <c r="H52" s="1">
        <v>15</v>
      </c>
      <c r="S52" s="33">
        <v>32</v>
      </c>
    </row>
    <row r="53" spans="1:19" x14ac:dyDescent="0.25">
      <c r="A53" s="1">
        <f t="shared" si="0"/>
        <v>0</v>
      </c>
      <c r="B53" s="1">
        <f t="shared" si="0"/>
        <v>26</v>
      </c>
      <c r="C53" s="1" t="s">
        <v>94</v>
      </c>
      <c r="D53" s="33" t="s">
        <v>133</v>
      </c>
      <c r="E53" s="33" t="str">
        <f>RevenueProjections!$B$10</f>
        <v>Fines, Fees, Service Charges, Court Costs, etc.
(Not Including Redirected 10% Fines)</v>
      </c>
      <c r="F53" s="54">
        <f>RevenueProjections!$H$9</f>
        <v>46023</v>
      </c>
      <c r="G53" s="47">
        <f>RevenueProjections!$H$10</f>
        <v>0</v>
      </c>
      <c r="H53" s="1">
        <v>15</v>
      </c>
      <c r="S53" s="33">
        <v>33</v>
      </c>
    </row>
    <row r="54" spans="1:19" x14ac:dyDescent="0.25">
      <c r="A54" s="1">
        <f t="shared" si="0"/>
        <v>0</v>
      </c>
      <c r="B54" s="1">
        <f t="shared" si="0"/>
        <v>26</v>
      </c>
      <c r="C54" s="1" t="s">
        <v>94</v>
      </c>
      <c r="D54" s="33" t="s">
        <v>133</v>
      </c>
      <c r="E54" s="33" t="str">
        <f>RevenueProjections!$B$11</f>
        <v>Redirected 10% Fines</v>
      </c>
      <c r="F54" s="54">
        <f>RevenueProjections!$H$9</f>
        <v>46023</v>
      </c>
      <c r="G54" s="47">
        <f>RevenueProjections!$H$11</f>
        <v>0</v>
      </c>
      <c r="H54" s="1">
        <v>15</v>
      </c>
      <c r="S54" s="33">
        <v>34</v>
      </c>
    </row>
    <row r="55" spans="1:19" x14ac:dyDescent="0.25">
      <c r="A55" s="1">
        <f t="shared" si="0"/>
        <v>0</v>
      </c>
      <c r="B55" s="1">
        <f t="shared" si="0"/>
        <v>26</v>
      </c>
      <c r="C55" s="33" t="s">
        <v>94</v>
      </c>
      <c r="D55" s="33" t="s">
        <v>133</v>
      </c>
      <c r="E55" s="33" t="str">
        <f>RevenueProjections!$A$12</f>
        <v>TOTAL FINE AND FORFEITURE TRUST FUND PROJECTION:</v>
      </c>
      <c r="F55" s="54">
        <f>RevenueProjections!$H$9</f>
        <v>46023</v>
      </c>
      <c r="G55" s="47">
        <f>RevenueProjections!$H$12</f>
        <v>0</v>
      </c>
      <c r="H55" s="1">
        <v>15</v>
      </c>
      <c r="S55" s="33">
        <v>35</v>
      </c>
    </row>
    <row r="56" spans="1:19" x14ac:dyDescent="0.25">
      <c r="A56" s="1">
        <f t="shared" si="0"/>
        <v>0</v>
      </c>
      <c r="B56" s="1">
        <f t="shared" si="0"/>
        <v>26</v>
      </c>
      <c r="C56" s="1" t="s">
        <v>94</v>
      </c>
      <c r="D56" s="1" t="s">
        <v>134</v>
      </c>
      <c r="E56" s="33" t="str">
        <f>RevenueProjections!$B$19</f>
        <v>Driving Under the Influence</v>
      </c>
      <c r="F56" s="54">
        <f>RevenueProjections!$H$9</f>
        <v>46023</v>
      </c>
      <c r="G56" s="47">
        <f>RevenueProjections!$H$19</f>
        <v>0</v>
      </c>
      <c r="H56" s="1">
        <v>15</v>
      </c>
      <c r="S56" s="33">
        <v>36</v>
      </c>
    </row>
    <row r="57" spans="1:19" x14ac:dyDescent="0.25">
      <c r="A57" s="1">
        <f t="shared" si="0"/>
        <v>0</v>
      </c>
      <c r="B57" s="1">
        <f t="shared" si="0"/>
        <v>26</v>
      </c>
      <c r="C57" s="1" t="s">
        <v>94</v>
      </c>
      <c r="D57" s="1" t="s">
        <v>134</v>
      </c>
      <c r="E57" s="33" t="str">
        <f>RevenueProjections!$B$20</f>
        <v>Traffic Additional Court Costs</v>
      </c>
      <c r="F57" s="54">
        <f>RevenueProjections!$H$9</f>
        <v>46023</v>
      </c>
      <c r="G57" s="48">
        <f>RevenueProjections!$H$20</f>
        <v>0</v>
      </c>
      <c r="H57" s="1">
        <v>15</v>
      </c>
      <c r="S57" s="33">
        <v>37</v>
      </c>
    </row>
    <row r="58" spans="1:19" x14ac:dyDescent="0.25">
      <c r="A58" s="1">
        <f t="shared" si="0"/>
        <v>0</v>
      </c>
      <c r="B58" s="1">
        <f t="shared" si="0"/>
        <v>26</v>
      </c>
      <c r="C58" s="1" t="s">
        <v>94</v>
      </c>
      <c r="D58" s="1" t="s">
        <v>134</v>
      </c>
      <c r="E58" s="1" t="str">
        <f>RevenueProjections!$B$21</f>
        <v>Felony, Misdemeanor, and Criminal Traffic Additional Court Costs</v>
      </c>
      <c r="F58" s="54">
        <f>RevenueProjections!$H$9</f>
        <v>46023</v>
      </c>
      <c r="G58" s="48">
        <f>RevenueProjections!$H$21</f>
        <v>0</v>
      </c>
      <c r="H58" s="1">
        <v>15</v>
      </c>
      <c r="S58" s="33">
        <v>38</v>
      </c>
    </row>
    <row r="59" spans="1:19" x14ac:dyDescent="0.25">
      <c r="A59" s="1">
        <f t="shared" si="0"/>
        <v>0</v>
      </c>
      <c r="B59" s="1">
        <f t="shared" si="0"/>
        <v>26</v>
      </c>
      <c r="C59" s="1" t="s">
        <v>94</v>
      </c>
      <c r="D59" s="1" t="s">
        <v>134</v>
      </c>
      <c r="E59" s="33" t="str">
        <f>RevenueProjections!$B$22</f>
        <v>All Other Line 47 Additional Revenues</v>
      </c>
      <c r="F59" s="54">
        <f>RevenueProjections!$H$9</f>
        <v>46023</v>
      </c>
      <c r="G59" s="48">
        <f>RevenueProjections!$H$22</f>
        <v>0</v>
      </c>
      <c r="H59" s="1">
        <v>15</v>
      </c>
      <c r="S59" s="33">
        <v>39</v>
      </c>
    </row>
    <row r="60" spans="1:19" x14ac:dyDescent="0.25">
      <c r="A60" s="1">
        <f t="shared" si="0"/>
        <v>0</v>
      </c>
      <c r="B60" s="1">
        <f t="shared" si="0"/>
        <v>26</v>
      </c>
      <c r="C60" s="1" t="s">
        <v>94</v>
      </c>
      <c r="D60" s="1" t="s">
        <v>134</v>
      </c>
      <c r="E60" s="33" t="str">
        <f>RevenueProjections!$A$23</f>
        <v>TOTAL COLLECTIONS TO GENERAL REVENUE PROJECTION</v>
      </c>
      <c r="F60" s="54">
        <f>RevenueProjections!$H$9</f>
        <v>46023</v>
      </c>
      <c r="G60" s="48">
        <f>RevenueProjections!$H$23</f>
        <v>0</v>
      </c>
      <c r="H60" s="1">
        <v>15</v>
      </c>
      <c r="S60" s="33">
        <v>40</v>
      </c>
    </row>
    <row r="61" spans="1:19" x14ac:dyDescent="0.25">
      <c r="A61" s="1">
        <f t="shared" si="0"/>
        <v>0</v>
      </c>
      <c r="B61" s="1">
        <f t="shared" si="0"/>
        <v>26</v>
      </c>
      <c r="C61" s="1" t="s">
        <v>94</v>
      </c>
      <c r="D61" s="33" t="s">
        <v>133</v>
      </c>
      <c r="E61" s="33" t="str">
        <f>RevenueProjections!$B$10</f>
        <v>Fines, Fees, Service Charges, Court Costs, etc.
(Not Including Redirected 10% Fines)</v>
      </c>
      <c r="F61" s="54">
        <f>RevenueProjections!$I$9</f>
        <v>46054</v>
      </c>
      <c r="G61" s="47">
        <f>RevenueProjections!$I$10</f>
        <v>0</v>
      </c>
      <c r="H61" s="1">
        <v>15</v>
      </c>
      <c r="S61" s="33">
        <v>41</v>
      </c>
    </row>
    <row r="62" spans="1:19" x14ac:dyDescent="0.25">
      <c r="A62" s="1">
        <f t="shared" si="0"/>
        <v>0</v>
      </c>
      <c r="B62" s="1">
        <f t="shared" si="0"/>
        <v>26</v>
      </c>
      <c r="C62" s="1" t="s">
        <v>94</v>
      </c>
      <c r="D62" s="33" t="s">
        <v>133</v>
      </c>
      <c r="E62" s="33" t="str">
        <f>RevenueProjections!$B$11</f>
        <v>Redirected 10% Fines</v>
      </c>
      <c r="F62" s="54">
        <f>RevenueProjections!$I$9</f>
        <v>46054</v>
      </c>
      <c r="G62" s="47">
        <f>RevenueProjections!$I$11</f>
        <v>0</v>
      </c>
      <c r="H62" s="1">
        <v>15</v>
      </c>
      <c r="S62" s="33">
        <v>42</v>
      </c>
    </row>
    <row r="63" spans="1:19" x14ac:dyDescent="0.25">
      <c r="A63" s="1">
        <f t="shared" si="0"/>
        <v>0</v>
      </c>
      <c r="B63" s="1">
        <f t="shared" si="0"/>
        <v>26</v>
      </c>
      <c r="C63" s="33" t="s">
        <v>94</v>
      </c>
      <c r="D63" s="33" t="s">
        <v>133</v>
      </c>
      <c r="E63" s="33" t="str">
        <f>RevenueProjections!$A$12</f>
        <v>TOTAL FINE AND FORFEITURE TRUST FUND PROJECTION:</v>
      </c>
      <c r="F63" s="54">
        <f>RevenueProjections!$I$9</f>
        <v>46054</v>
      </c>
      <c r="G63" s="47">
        <f>RevenueProjections!$I$12</f>
        <v>0</v>
      </c>
      <c r="H63" s="1">
        <v>15</v>
      </c>
      <c r="S63" s="33">
        <v>43</v>
      </c>
    </row>
    <row r="64" spans="1:19" x14ac:dyDescent="0.25">
      <c r="A64" s="1">
        <f t="shared" si="0"/>
        <v>0</v>
      </c>
      <c r="B64" s="1">
        <f t="shared" si="0"/>
        <v>26</v>
      </c>
      <c r="C64" s="1" t="s">
        <v>94</v>
      </c>
      <c r="D64" s="1" t="s">
        <v>134</v>
      </c>
      <c r="E64" s="33" t="str">
        <f>RevenueProjections!$B$19</f>
        <v>Driving Under the Influence</v>
      </c>
      <c r="F64" s="54">
        <f>RevenueProjections!$I$9</f>
        <v>46054</v>
      </c>
      <c r="G64" s="47">
        <f>RevenueProjections!$I$19</f>
        <v>0</v>
      </c>
      <c r="H64" s="1">
        <v>15</v>
      </c>
      <c r="S64" s="33">
        <v>44</v>
      </c>
    </row>
    <row r="65" spans="1:19" x14ac:dyDescent="0.25">
      <c r="A65" s="1">
        <f t="shared" si="0"/>
        <v>0</v>
      </c>
      <c r="B65" s="1">
        <f t="shared" si="0"/>
        <v>26</v>
      </c>
      <c r="C65" s="1" t="s">
        <v>94</v>
      </c>
      <c r="D65" s="1" t="s">
        <v>134</v>
      </c>
      <c r="E65" s="33" t="str">
        <f>RevenueProjections!$B$20</f>
        <v>Traffic Additional Court Costs</v>
      </c>
      <c r="F65" s="54">
        <f>RevenueProjections!$I$9</f>
        <v>46054</v>
      </c>
      <c r="G65" s="48">
        <f>RevenueProjections!$I$20</f>
        <v>0</v>
      </c>
      <c r="H65" s="1">
        <v>15</v>
      </c>
      <c r="S65" s="33">
        <v>45</v>
      </c>
    </row>
    <row r="66" spans="1:19" x14ac:dyDescent="0.25">
      <c r="A66" s="1">
        <f t="shared" si="0"/>
        <v>0</v>
      </c>
      <c r="B66" s="1">
        <f t="shared" si="0"/>
        <v>26</v>
      </c>
      <c r="C66" s="1" t="s">
        <v>94</v>
      </c>
      <c r="D66" s="1" t="s">
        <v>134</v>
      </c>
      <c r="E66" s="1" t="str">
        <f>RevenueProjections!$B$21</f>
        <v>Felony, Misdemeanor, and Criminal Traffic Additional Court Costs</v>
      </c>
      <c r="F66" s="54">
        <f>RevenueProjections!$I$9</f>
        <v>46054</v>
      </c>
      <c r="G66" s="48">
        <f>RevenueProjections!$I$21</f>
        <v>0</v>
      </c>
      <c r="H66" s="1">
        <v>15</v>
      </c>
      <c r="S66" s="33">
        <v>46</v>
      </c>
    </row>
    <row r="67" spans="1:19" x14ac:dyDescent="0.25">
      <c r="A67" s="1">
        <f t="shared" si="0"/>
        <v>0</v>
      </c>
      <c r="B67" s="1">
        <f t="shared" si="0"/>
        <v>26</v>
      </c>
      <c r="C67" s="1" t="s">
        <v>94</v>
      </c>
      <c r="D67" s="1" t="s">
        <v>134</v>
      </c>
      <c r="E67" s="33" t="str">
        <f>RevenueProjections!$B$22</f>
        <v>All Other Line 47 Additional Revenues</v>
      </c>
      <c r="F67" s="54">
        <f>RevenueProjections!$I$9</f>
        <v>46054</v>
      </c>
      <c r="G67" s="48">
        <f>RevenueProjections!$I$22</f>
        <v>0</v>
      </c>
      <c r="H67" s="1">
        <v>15</v>
      </c>
      <c r="S67" s="33">
        <v>47</v>
      </c>
    </row>
    <row r="68" spans="1:19" x14ac:dyDescent="0.25">
      <c r="A68" s="1">
        <f t="shared" si="0"/>
        <v>0</v>
      </c>
      <c r="B68" s="1">
        <f t="shared" si="0"/>
        <v>26</v>
      </c>
      <c r="C68" s="1" t="s">
        <v>94</v>
      </c>
      <c r="D68" s="1" t="s">
        <v>134</v>
      </c>
      <c r="E68" s="33" t="str">
        <f>RevenueProjections!$A$23</f>
        <v>TOTAL COLLECTIONS TO GENERAL REVENUE PROJECTION</v>
      </c>
      <c r="F68" s="54">
        <f>RevenueProjections!$I$9</f>
        <v>46054</v>
      </c>
      <c r="G68" s="48">
        <f>RevenueProjections!$I$23</f>
        <v>0</v>
      </c>
      <c r="H68" s="1">
        <v>15</v>
      </c>
      <c r="S68" s="33">
        <v>48</v>
      </c>
    </row>
    <row r="69" spans="1:19" x14ac:dyDescent="0.25">
      <c r="A69" s="1">
        <f t="shared" si="0"/>
        <v>0</v>
      </c>
      <c r="B69" s="1">
        <f t="shared" si="0"/>
        <v>26</v>
      </c>
      <c r="C69" s="1" t="s">
        <v>94</v>
      </c>
      <c r="D69" s="33" t="s">
        <v>133</v>
      </c>
      <c r="E69" s="33" t="str">
        <f>RevenueProjections!$B$10</f>
        <v>Fines, Fees, Service Charges, Court Costs, etc.
(Not Including Redirected 10% Fines)</v>
      </c>
      <c r="F69" s="54">
        <f>RevenueProjections!$J$9</f>
        <v>46082</v>
      </c>
      <c r="G69" s="47">
        <f>RevenueProjections!$J$10</f>
        <v>0</v>
      </c>
      <c r="H69" s="1">
        <v>15</v>
      </c>
      <c r="S69" s="33">
        <v>49</v>
      </c>
    </row>
    <row r="70" spans="1:19" x14ac:dyDescent="0.25">
      <c r="A70" s="1">
        <f t="shared" si="0"/>
        <v>0</v>
      </c>
      <c r="B70" s="1">
        <f t="shared" si="0"/>
        <v>26</v>
      </c>
      <c r="C70" s="1" t="s">
        <v>94</v>
      </c>
      <c r="D70" s="33" t="s">
        <v>133</v>
      </c>
      <c r="E70" s="33" t="str">
        <f>RevenueProjections!$B$11</f>
        <v>Redirected 10% Fines</v>
      </c>
      <c r="F70" s="54">
        <f>RevenueProjections!$J$9</f>
        <v>46082</v>
      </c>
      <c r="G70" s="47">
        <f>RevenueProjections!$J$11</f>
        <v>0</v>
      </c>
      <c r="H70" s="1">
        <v>15</v>
      </c>
      <c r="S70" s="33">
        <v>50</v>
      </c>
    </row>
    <row r="71" spans="1:19" x14ac:dyDescent="0.25">
      <c r="A71" s="1">
        <f t="shared" si="0"/>
        <v>0</v>
      </c>
      <c r="B71" s="1">
        <f t="shared" si="0"/>
        <v>26</v>
      </c>
      <c r="C71" s="1" t="s">
        <v>94</v>
      </c>
      <c r="D71" s="33" t="s">
        <v>133</v>
      </c>
      <c r="E71" s="33" t="str">
        <f>RevenueProjections!$A$12</f>
        <v>TOTAL FINE AND FORFEITURE TRUST FUND PROJECTION:</v>
      </c>
      <c r="F71" s="54">
        <f>RevenueProjections!$J$9</f>
        <v>46082</v>
      </c>
      <c r="G71" s="47">
        <f>RevenueProjections!$J$12</f>
        <v>0</v>
      </c>
      <c r="H71" s="1">
        <v>15</v>
      </c>
      <c r="S71" s="33">
        <v>51</v>
      </c>
    </row>
    <row r="72" spans="1:19" x14ac:dyDescent="0.25">
      <c r="A72" s="1">
        <f t="shared" si="0"/>
        <v>0</v>
      </c>
      <c r="B72" s="1">
        <f t="shared" si="0"/>
        <v>26</v>
      </c>
      <c r="C72" s="1" t="s">
        <v>94</v>
      </c>
      <c r="D72" s="1" t="s">
        <v>134</v>
      </c>
      <c r="E72" s="33" t="str">
        <f>RevenueProjections!$B$19</f>
        <v>Driving Under the Influence</v>
      </c>
      <c r="F72" s="54">
        <f>RevenueProjections!$J$9</f>
        <v>46082</v>
      </c>
      <c r="G72" s="47">
        <f>RevenueProjections!$J$19</f>
        <v>0</v>
      </c>
      <c r="H72" s="1">
        <v>15</v>
      </c>
      <c r="S72" s="33">
        <v>52</v>
      </c>
    </row>
    <row r="73" spans="1:19" x14ac:dyDescent="0.25">
      <c r="A73" s="1">
        <f t="shared" si="0"/>
        <v>0</v>
      </c>
      <c r="B73" s="1">
        <f t="shared" si="0"/>
        <v>26</v>
      </c>
      <c r="C73" s="1" t="s">
        <v>94</v>
      </c>
      <c r="D73" s="1" t="s">
        <v>134</v>
      </c>
      <c r="E73" s="33" t="str">
        <f>RevenueProjections!$B$20</f>
        <v>Traffic Additional Court Costs</v>
      </c>
      <c r="F73" s="54">
        <f>RevenueProjections!$J$9</f>
        <v>46082</v>
      </c>
      <c r="G73" s="48">
        <f>RevenueProjections!$J$20</f>
        <v>0</v>
      </c>
      <c r="H73" s="1">
        <v>15</v>
      </c>
      <c r="S73" s="33">
        <v>53</v>
      </c>
    </row>
    <row r="74" spans="1:19" x14ac:dyDescent="0.25">
      <c r="A74" s="1">
        <f t="shared" si="0"/>
        <v>0</v>
      </c>
      <c r="B74" s="1">
        <f t="shared" si="0"/>
        <v>26</v>
      </c>
      <c r="C74" s="1" t="s">
        <v>94</v>
      </c>
      <c r="D74" s="1" t="s">
        <v>134</v>
      </c>
      <c r="E74" s="1" t="str">
        <f>RevenueProjections!$B$21</f>
        <v>Felony, Misdemeanor, and Criminal Traffic Additional Court Costs</v>
      </c>
      <c r="F74" s="54">
        <f>RevenueProjections!$J$9</f>
        <v>46082</v>
      </c>
      <c r="G74" s="48">
        <f>RevenueProjections!$J$21</f>
        <v>0</v>
      </c>
      <c r="H74" s="1">
        <v>15</v>
      </c>
      <c r="S74" s="33">
        <v>54</v>
      </c>
    </row>
    <row r="75" spans="1:19" x14ac:dyDescent="0.25">
      <c r="A75" s="1">
        <f t="shared" si="0"/>
        <v>0</v>
      </c>
      <c r="B75" s="1">
        <f t="shared" si="0"/>
        <v>26</v>
      </c>
      <c r="C75" s="1" t="s">
        <v>94</v>
      </c>
      <c r="D75" s="1" t="s">
        <v>134</v>
      </c>
      <c r="E75" s="33" t="str">
        <f>RevenueProjections!$B$22</f>
        <v>All Other Line 47 Additional Revenues</v>
      </c>
      <c r="F75" s="54">
        <f>RevenueProjections!$J$9</f>
        <v>46082</v>
      </c>
      <c r="G75" s="48">
        <f>RevenueProjections!$J$22</f>
        <v>0</v>
      </c>
      <c r="H75" s="1">
        <v>15</v>
      </c>
      <c r="S75" s="33">
        <v>55</v>
      </c>
    </row>
    <row r="76" spans="1:19" x14ac:dyDescent="0.25">
      <c r="A76" s="1">
        <f t="shared" si="0"/>
        <v>0</v>
      </c>
      <c r="B76" s="1">
        <f t="shared" si="0"/>
        <v>26</v>
      </c>
      <c r="C76" s="1" t="s">
        <v>94</v>
      </c>
      <c r="D76" s="1" t="s">
        <v>134</v>
      </c>
      <c r="E76" s="33" t="str">
        <f>RevenueProjections!$A$23</f>
        <v>TOTAL COLLECTIONS TO GENERAL REVENUE PROJECTION</v>
      </c>
      <c r="F76" s="54">
        <f>RevenueProjections!$J$9</f>
        <v>46082</v>
      </c>
      <c r="G76" s="48">
        <f>RevenueProjections!$J$23</f>
        <v>0</v>
      </c>
      <c r="H76" s="1">
        <v>15</v>
      </c>
      <c r="S76" s="33">
        <v>56</v>
      </c>
    </row>
    <row r="77" spans="1:19" x14ac:dyDescent="0.25">
      <c r="A77" s="1">
        <f t="shared" si="0"/>
        <v>0</v>
      </c>
      <c r="B77" s="1">
        <f t="shared" si="0"/>
        <v>26</v>
      </c>
      <c r="C77" s="1" t="s">
        <v>94</v>
      </c>
      <c r="D77" s="33" t="s">
        <v>133</v>
      </c>
      <c r="E77" s="33" t="str">
        <f>RevenueProjections!$B$10</f>
        <v>Fines, Fees, Service Charges, Court Costs, etc.
(Not Including Redirected 10% Fines)</v>
      </c>
      <c r="F77" s="54">
        <f>RevenueProjections!$K$9</f>
        <v>46113</v>
      </c>
      <c r="G77" s="47">
        <f>RevenueProjections!$K$10</f>
        <v>0</v>
      </c>
      <c r="H77" s="1">
        <v>15</v>
      </c>
      <c r="S77" s="33">
        <v>57</v>
      </c>
    </row>
    <row r="78" spans="1:19" x14ac:dyDescent="0.25">
      <c r="A78" s="1">
        <f t="shared" si="0"/>
        <v>0</v>
      </c>
      <c r="B78" s="1">
        <f t="shared" si="0"/>
        <v>26</v>
      </c>
      <c r="C78" s="1" t="s">
        <v>94</v>
      </c>
      <c r="D78" s="33" t="s">
        <v>133</v>
      </c>
      <c r="E78" s="33" t="str">
        <f>RevenueProjections!$B$11</f>
        <v>Redirected 10% Fines</v>
      </c>
      <c r="F78" s="54">
        <f>RevenueProjections!$K$9</f>
        <v>46113</v>
      </c>
      <c r="G78" s="47">
        <f>RevenueProjections!$K$11</f>
        <v>0</v>
      </c>
      <c r="H78" s="1">
        <v>15</v>
      </c>
      <c r="S78" s="33">
        <v>58</v>
      </c>
    </row>
    <row r="79" spans="1:19" x14ac:dyDescent="0.25">
      <c r="A79" s="1">
        <f t="shared" si="0"/>
        <v>0</v>
      </c>
      <c r="B79" s="1">
        <f t="shared" si="0"/>
        <v>26</v>
      </c>
      <c r="C79" s="1" t="s">
        <v>94</v>
      </c>
      <c r="D79" s="33" t="s">
        <v>133</v>
      </c>
      <c r="E79" s="33" t="str">
        <f>RevenueProjections!$A$12</f>
        <v>TOTAL FINE AND FORFEITURE TRUST FUND PROJECTION:</v>
      </c>
      <c r="F79" s="54">
        <f>RevenueProjections!$K$9</f>
        <v>46113</v>
      </c>
      <c r="G79" s="47">
        <f>RevenueProjections!$K$12</f>
        <v>0</v>
      </c>
      <c r="H79" s="1">
        <v>15</v>
      </c>
      <c r="S79" s="33">
        <v>59</v>
      </c>
    </row>
    <row r="80" spans="1:19" x14ac:dyDescent="0.25">
      <c r="A80" s="1">
        <f t="shared" si="0"/>
        <v>0</v>
      </c>
      <c r="B80" s="1">
        <f t="shared" si="0"/>
        <v>26</v>
      </c>
      <c r="C80" s="1" t="s">
        <v>94</v>
      </c>
      <c r="D80" s="1" t="s">
        <v>134</v>
      </c>
      <c r="E80" s="33" t="str">
        <f>RevenueProjections!$B$19</f>
        <v>Driving Under the Influence</v>
      </c>
      <c r="F80" s="54">
        <f>RevenueProjections!$K$9</f>
        <v>46113</v>
      </c>
      <c r="G80" s="47">
        <f>RevenueProjections!$K$19</f>
        <v>0</v>
      </c>
      <c r="H80" s="1">
        <v>15</v>
      </c>
      <c r="S80" s="33">
        <v>60</v>
      </c>
    </row>
    <row r="81" spans="1:19" x14ac:dyDescent="0.25">
      <c r="A81" s="1">
        <f t="shared" si="0"/>
        <v>0</v>
      </c>
      <c r="B81" s="1">
        <f t="shared" si="0"/>
        <v>26</v>
      </c>
      <c r="C81" s="1" t="s">
        <v>94</v>
      </c>
      <c r="D81" s="1" t="s">
        <v>134</v>
      </c>
      <c r="E81" s="33" t="str">
        <f>RevenueProjections!$B$20</f>
        <v>Traffic Additional Court Costs</v>
      </c>
      <c r="F81" s="54">
        <f>RevenueProjections!$K$9</f>
        <v>46113</v>
      </c>
      <c r="G81" s="48">
        <f>RevenueProjections!$K$20</f>
        <v>0</v>
      </c>
      <c r="H81" s="1">
        <v>15</v>
      </c>
      <c r="S81" s="33">
        <v>61</v>
      </c>
    </row>
    <row r="82" spans="1:19" x14ac:dyDescent="0.25">
      <c r="A82" s="1">
        <f t="shared" si="0"/>
        <v>0</v>
      </c>
      <c r="B82" s="1">
        <f t="shared" si="0"/>
        <v>26</v>
      </c>
      <c r="C82" s="1" t="s">
        <v>94</v>
      </c>
      <c r="D82" s="1" t="s">
        <v>134</v>
      </c>
      <c r="E82" s="1" t="str">
        <f>RevenueProjections!$B$21</f>
        <v>Felony, Misdemeanor, and Criminal Traffic Additional Court Costs</v>
      </c>
      <c r="F82" s="54">
        <f>RevenueProjections!$K$9</f>
        <v>46113</v>
      </c>
      <c r="G82" s="48">
        <f>RevenueProjections!$K$21</f>
        <v>0</v>
      </c>
      <c r="H82" s="1">
        <v>15</v>
      </c>
      <c r="S82" s="33">
        <v>62</v>
      </c>
    </row>
    <row r="83" spans="1:19" x14ac:dyDescent="0.25">
      <c r="A83" s="1">
        <f t="shared" si="0"/>
        <v>0</v>
      </c>
      <c r="B83" s="1">
        <f t="shared" si="0"/>
        <v>26</v>
      </c>
      <c r="C83" s="1" t="s">
        <v>94</v>
      </c>
      <c r="D83" s="1" t="s">
        <v>134</v>
      </c>
      <c r="E83" s="33" t="str">
        <f>RevenueProjections!$B$22</f>
        <v>All Other Line 47 Additional Revenues</v>
      </c>
      <c r="F83" s="54">
        <f>RevenueProjections!$K$9</f>
        <v>46113</v>
      </c>
      <c r="G83" s="48">
        <f>RevenueProjections!$K$22</f>
        <v>0</v>
      </c>
      <c r="H83" s="1">
        <v>15</v>
      </c>
      <c r="S83" s="33">
        <v>63</v>
      </c>
    </row>
    <row r="84" spans="1:19" x14ac:dyDescent="0.25">
      <c r="A84" s="1">
        <f t="shared" si="0"/>
        <v>0</v>
      </c>
      <c r="B84" s="1">
        <f t="shared" si="0"/>
        <v>26</v>
      </c>
      <c r="C84" s="1" t="s">
        <v>94</v>
      </c>
      <c r="D84" s="1" t="s">
        <v>134</v>
      </c>
      <c r="E84" s="33" t="str">
        <f>RevenueProjections!$A$23</f>
        <v>TOTAL COLLECTIONS TO GENERAL REVENUE PROJECTION</v>
      </c>
      <c r="F84" s="54">
        <f>RevenueProjections!$K$9</f>
        <v>46113</v>
      </c>
      <c r="G84" s="48">
        <f>RevenueProjections!$K$23</f>
        <v>0</v>
      </c>
      <c r="H84" s="1">
        <v>15</v>
      </c>
      <c r="S84" s="33">
        <v>64</v>
      </c>
    </row>
    <row r="85" spans="1:19" x14ac:dyDescent="0.25">
      <c r="A85" s="1">
        <f t="shared" si="0"/>
        <v>0</v>
      </c>
      <c r="B85" s="1">
        <f t="shared" si="0"/>
        <v>26</v>
      </c>
      <c r="C85" s="1" t="s">
        <v>94</v>
      </c>
      <c r="D85" s="33" t="s">
        <v>133</v>
      </c>
      <c r="E85" s="33" t="str">
        <f>RevenueProjections!$B$10</f>
        <v>Fines, Fees, Service Charges, Court Costs, etc.
(Not Including Redirected 10% Fines)</v>
      </c>
      <c r="F85" s="54">
        <f>RevenueProjections!$L$9</f>
        <v>46143</v>
      </c>
      <c r="G85" s="47">
        <f>RevenueProjections!$L$10</f>
        <v>0</v>
      </c>
      <c r="H85" s="1">
        <v>15</v>
      </c>
      <c r="S85" s="33">
        <v>65</v>
      </c>
    </row>
    <row r="86" spans="1:19" x14ac:dyDescent="0.25">
      <c r="A86" s="1">
        <f t="shared" si="0"/>
        <v>0</v>
      </c>
      <c r="B86" s="1">
        <f t="shared" si="0"/>
        <v>26</v>
      </c>
      <c r="C86" s="1" t="s">
        <v>94</v>
      </c>
      <c r="D86" s="33" t="s">
        <v>133</v>
      </c>
      <c r="E86" s="33" t="str">
        <f>RevenueProjections!$B$11</f>
        <v>Redirected 10% Fines</v>
      </c>
      <c r="F86" s="54">
        <f>RevenueProjections!$L$9</f>
        <v>46143</v>
      </c>
      <c r="G86" s="47">
        <f>RevenueProjections!$L$11</f>
        <v>0</v>
      </c>
      <c r="H86" s="1">
        <v>15</v>
      </c>
      <c r="S86" s="33">
        <v>66</v>
      </c>
    </row>
    <row r="87" spans="1:19" x14ac:dyDescent="0.25">
      <c r="A87" s="1">
        <f t="shared" si="0"/>
        <v>0</v>
      </c>
      <c r="B87" s="1">
        <f t="shared" si="0"/>
        <v>26</v>
      </c>
      <c r="C87" s="1" t="s">
        <v>94</v>
      </c>
      <c r="D87" s="33" t="s">
        <v>133</v>
      </c>
      <c r="E87" s="33" t="str">
        <f>RevenueProjections!$A$12</f>
        <v>TOTAL FINE AND FORFEITURE TRUST FUND PROJECTION:</v>
      </c>
      <c r="F87" s="54">
        <f>RevenueProjections!$L$9</f>
        <v>46143</v>
      </c>
      <c r="G87" s="47">
        <f>RevenueProjections!$L$12</f>
        <v>0</v>
      </c>
      <c r="H87" s="1">
        <v>15</v>
      </c>
      <c r="S87" s="33">
        <v>67</v>
      </c>
    </row>
    <row r="88" spans="1:19" x14ac:dyDescent="0.25">
      <c r="A88" s="1">
        <f t="shared" si="0"/>
        <v>0</v>
      </c>
      <c r="B88" s="1">
        <f t="shared" si="0"/>
        <v>26</v>
      </c>
      <c r="C88" s="1" t="s">
        <v>94</v>
      </c>
      <c r="D88" s="1" t="s">
        <v>134</v>
      </c>
      <c r="E88" s="33" t="str">
        <f>RevenueProjections!$B$19</f>
        <v>Driving Under the Influence</v>
      </c>
      <c r="F88" s="54">
        <f>RevenueProjections!$L$9</f>
        <v>46143</v>
      </c>
      <c r="G88" s="47">
        <f>RevenueProjections!$L$19</f>
        <v>0</v>
      </c>
      <c r="H88" s="1">
        <v>15</v>
      </c>
      <c r="S88" s="33">
        <v>68</v>
      </c>
    </row>
    <row r="89" spans="1:19" x14ac:dyDescent="0.25">
      <c r="A89" s="1">
        <f t="shared" si="0"/>
        <v>0</v>
      </c>
      <c r="B89" s="1">
        <f t="shared" si="0"/>
        <v>26</v>
      </c>
      <c r="C89" s="1" t="s">
        <v>94</v>
      </c>
      <c r="D89" s="1" t="s">
        <v>134</v>
      </c>
      <c r="E89" s="33" t="str">
        <f>RevenueProjections!$B$20</f>
        <v>Traffic Additional Court Costs</v>
      </c>
      <c r="F89" s="54">
        <f>RevenueProjections!$L$9</f>
        <v>46143</v>
      </c>
      <c r="G89" s="48">
        <f>RevenueProjections!$L$20</f>
        <v>0</v>
      </c>
      <c r="H89" s="1">
        <v>15</v>
      </c>
      <c r="S89" s="33">
        <v>69</v>
      </c>
    </row>
    <row r="90" spans="1:19" x14ac:dyDescent="0.25">
      <c r="A90" s="1">
        <f t="shared" si="0"/>
        <v>0</v>
      </c>
      <c r="B90" s="1">
        <f t="shared" si="0"/>
        <v>26</v>
      </c>
      <c r="C90" s="1" t="s">
        <v>94</v>
      </c>
      <c r="D90" s="1" t="s">
        <v>134</v>
      </c>
      <c r="E90" s="1" t="str">
        <f>RevenueProjections!$B$21</f>
        <v>Felony, Misdemeanor, and Criminal Traffic Additional Court Costs</v>
      </c>
      <c r="F90" s="54">
        <f>RevenueProjections!$L$9</f>
        <v>46143</v>
      </c>
      <c r="G90" s="48">
        <f>RevenueProjections!$L$21</f>
        <v>0</v>
      </c>
      <c r="H90" s="1">
        <v>15</v>
      </c>
      <c r="S90" s="33">
        <v>70</v>
      </c>
    </row>
    <row r="91" spans="1:19" x14ac:dyDescent="0.25">
      <c r="A91" s="1">
        <f t="shared" si="0"/>
        <v>0</v>
      </c>
      <c r="B91" s="1">
        <f t="shared" si="0"/>
        <v>26</v>
      </c>
      <c r="C91" s="1" t="s">
        <v>94</v>
      </c>
      <c r="D91" s="1" t="s">
        <v>134</v>
      </c>
      <c r="E91" s="33" t="str">
        <f>RevenueProjections!$B$22</f>
        <v>All Other Line 47 Additional Revenues</v>
      </c>
      <c r="F91" s="54">
        <f>RevenueProjections!$L$9</f>
        <v>46143</v>
      </c>
      <c r="G91" s="48">
        <f>RevenueProjections!$L$22</f>
        <v>0</v>
      </c>
      <c r="H91" s="1">
        <v>15</v>
      </c>
      <c r="S91" s="33">
        <v>71</v>
      </c>
    </row>
    <row r="92" spans="1:19" x14ac:dyDescent="0.25">
      <c r="A92" s="1">
        <f t="shared" si="0"/>
        <v>0</v>
      </c>
      <c r="B92" s="1">
        <f t="shared" si="0"/>
        <v>26</v>
      </c>
      <c r="C92" s="1" t="s">
        <v>94</v>
      </c>
      <c r="D92" s="1" t="s">
        <v>134</v>
      </c>
      <c r="E92" s="33" t="str">
        <f>RevenueProjections!$A$23</f>
        <v>TOTAL COLLECTIONS TO GENERAL REVENUE PROJECTION</v>
      </c>
      <c r="F92" s="54">
        <f>RevenueProjections!$L$9</f>
        <v>46143</v>
      </c>
      <c r="G92" s="48">
        <f>RevenueProjections!$L$23</f>
        <v>0</v>
      </c>
      <c r="H92" s="1">
        <v>15</v>
      </c>
      <c r="S92" s="33">
        <v>72</v>
      </c>
    </row>
    <row r="93" spans="1:19" x14ac:dyDescent="0.25">
      <c r="A93" s="1">
        <f t="shared" si="0"/>
        <v>0</v>
      </c>
      <c r="B93" s="1">
        <f t="shared" si="0"/>
        <v>26</v>
      </c>
      <c r="C93" s="1" t="s">
        <v>94</v>
      </c>
      <c r="D93" s="33" t="s">
        <v>133</v>
      </c>
      <c r="E93" s="33" t="str">
        <f>RevenueProjections!$B$10</f>
        <v>Fines, Fees, Service Charges, Court Costs, etc.
(Not Including Redirected 10% Fines)</v>
      </c>
      <c r="F93" s="54">
        <f>RevenueProjections!$M$9</f>
        <v>46174</v>
      </c>
      <c r="G93" s="47">
        <f>RevenueProjections!$M$10</f>
        <v>0</v>
      </c>
      <c r="H93" s="1">
        <v>15</v>
      </c>
      <c r="S93" s="33">
        <v>73</v>
      </c>
    </row>
    <row r="94" spans="1:19" x14ac:dyDescent="0.25">
      <c r="A94" s="1">
        <f t="shared" si="0"/>
        <v>0</v>
      </c>
      <c r="B94" s="1">
        <f t="shared" si="0"/>
        <v>26</v>
      </c>
      <c r="C94" s="1" t="s">
        <v>94</v>
      </c>
      <c r="D94" s="33" t="s">
        <v>133</v>
      </c>
      <c r="E94" s="33" t="str">
        <f>RevenueProjections!$B$11</f>
        <v>Redirected 10% Fines</v>
      </c>
      <c r="F94" s="54">
        <f>RevenueProjections!$M$9</f>
        <v>46174</v>
      </c>
      <c r="G94" s="47">
        <f>RevenueProjections!$M$11</f>
        <v>0</v>
      </c>
      <c r="H94" s="1">
        <v>15</v>
      </c>
      <c r="S94" s="33">
        <v>74</v>
      </c>
    </row>
    <row r="95" spans="1:19" x14ac:dyDescent="0.25">
      <c r="A95" s="1">
        <f t="shared" si="0"/>
        <v>0</v>
      </c>
      <c r="B95" s="1">
        <f t="shared" si="0"/>
        <v>26</v>
      </c>
      <c r="C95" s="1" t="s">
        <v>94</v>
      </c>
      <c r="D95" s="33" t="s">
        <v>133</v>
      </c>
      <c r="E95" s="33" t="str">
        <f>RevenueProjections!$A$12</f>
        <v>TOTAL FINE AND FORFEITURE TRUST FUND PROJECTION:</v>
      </c>
      <c r="F95" s="54">
        <f>RevenueProjections!$M$9</f>
        <v>46174</v>
      </c>
      <c r="G95" s="47">
        <f>RevenueProjections!$M$12</f>
        <v>0</v>
      </c>
      <c r="H95" s="1">
        <v>15</v>
      </c>
      <c r="S95" s="33">
        <v>75</v>
      </c>
    </row>
    <row r="96" spans="1:19" x14ac:dyDescent="0.25">
      <c r="A96" s="1">
        <f t="shared" si="0"/>
        <v>0</v>
      </c>
      <c r="B96" s="1">
        <f t="shared" si="0"/>
        <v>26</v>
      </c>
      <c r="C96" s="1" t="s">
        <v>94</v>
      </c>
      <c r="D96" s="1" t="s">
        <v>134</v>
      </c>
      <c r="E96" s="33" t="str">
        <f>RevenueProjections!$B$19</f>
        <v>Driving Under the Influence</v>
      </c>
      <c r="F96" s="54">
        <f>RevenueProjections!$M$9</f>
        <v>46174</v>
      </c>
      <c r="G96" s="47">
        <f>RevenueProjections!$M$19</f>
        <v>0</v>
      </c>
      <c r="H96" s="1">
        <v>15</v>
      </c>
      <c r="S96" s="33">
        <v>76</v>
      </c>
    </row>
    <row r="97" spans="1:19" x14ac:dyDescent="0.25">
      <c r="A97" s="1">
        <f t="shared" si="0"/>
        <v>0</v>
      </c>
      <c r="B97" s="1">
        <f t="shared" si="0"/>
        <v>26</v>
      </c>
      <c r="C97" s="1" t="s">
        <v>94</v>
      </c>
      <c r="D97" s="1" t="s">
        <v>134</v>
      </c>
      <c r="E97" s="33" t="str">
        <f>RevenueProjections!$B$20</f>
        <v>Traffic Additional Court Costs</v>
      </c>
      <c r="F97" s="54">
        <f>RevenueProjections!$M$9</f>
        <v>46174</v>
      </c>
      <c r="G97" s="48">
        <f>RevenueProjections!$M$20</f>
        <v>0</v>
      </c>
      <c r="H97" s="1">
        <v>15</v>
      </c>
      <c r="S97" s="33">
        <v>77</v>
      </c>
    </row>
    <row r="98" spans="1:19" x14ac:dyDescent="0.25">
      <c r="A98" s="1">
        <f t="shared" si="0"/>
        <v>0</v>
      </c>
      <c r="B98" s="1">
        <f t="shared" si="0"/>
        <v>26</v>
      </c>
      <c r="C98" s="1" t="s">
        <v>94</v>
      </c>
      <c r="D98" s="1" t="s">
        <v>134</v>
      </c>
      <c r="E98" s="1" t="str">
        <f>RevenueProjections!$B$21</f>
        <v>Felony, Misdemeanor, and Criminal Traffic Additional Court Costs</v>
      </c>
      <c r="F98" s="54">
        <f>RevenueProjections!$M$9</f>
        <v>46174</v>
      </c>
      <c r="G98" s="48">
        <f>RevenueProjections!$M$21</f>
        <v>0</v>
      </c>
      <c r="H98" s="1">
        <v>15</v>
      </c>
      <c r="S98" s="33">
        <v>78</v>
      </c>
    </row>
    <row r="99" spans="1:19" x14ac:dyDescent="0.25">
      <c r="A99" s="1">
        <f t="shared" si="0"/>
        <v>0</v>
      </c>
      <c r="B99" s="1">
        <f t="shared" si="0"/>
        <v>26</v>
      </c>
      <c r="C99" s="1" t="s">
        <v>94</v>
      </c>
      <c r="D99" s="1" t="s">
        <v>134</v>
      </c>
      <c r="E99" s="33" t="str">
        <f>RevenueProjections!$B$22</f>
        <v>All Other Line 47 Additional Revenues</v>
      </c>
      <c r="F99" s="54">
        <f>RevenueProjections!$M$9</f>
        <v>46174</v>
      </c>
      <c r="G99" s="48">
        <f>RevenueProjections!$M$22</f>
        <v>0</v>
      </c>
      <c r="H99" s="1">
        <v>15</v>
      </c>
      <c r="S99" s="33">
        <v>79</v>
      </c>
    </row>
    <row r="100" spans="1:19" x14ac:dyDescent="0.25">
      <c r="A100" s="1">
        <f t="shared" si="0"/>
        <v>0</v>
      </c>
      <c r="B100" s="1">
        <f t="shared" si="0"/>
        <v>26</v>
      </c>
      <c r="C100" s="1" t="s">
        <v>94</v>
      </c>
      <c r="D100" s="1" t="s">
        <v>134</v>
      </c>
      <c r="E100" s="33" t="str">
        <f>RevenueProjections!$A$23</f>
        <v>TOTAL COLLECTIONS TO GENERAL REVENUE PROJECTION</v>
      </c>
      <c r="F100" s="54">
        <f>RevenueProjections!$M$9</f>
        <v>46174</v>
      </c>
      <c r="G100" s="48">
        <f>RevenueProjections!$M$23</f>
        <v>0</v>
      </c>
      <c r="H100" s="1">
        <v>15</v>
      </c>
      <c r="S100" s="33">
        <v>80</v>
      </c>
    </row>
    <row r="101" spans="1:19" x14ac:dyDescent="0.25">
      <c r="A101" s="1">
        <f t="shared" si="0"/>
        <v>0</v>
      </c>
      <c r="B101" s="1">
        <f t="shared" si="0"/>
        <v>26</v>
      </c>
      <c r="C101" s="1" t="s">
        <v>94</v>
      </c>
      <c r="D101" s="33" t="s">
        <v>133</v>
      </c>
      <c r="E101" s="33" t="str">
        <f>RevenueProjections!$B$10</f>
        <v>Fines, Fees, Service Charges, Court Costs, etc.
(Not Including Redirected 10% Fines)</v>
      </c>
      <c r="F101" s="54">
        <f>RevenueProjections!$N$9</f>
        <v>46204</v>
      </c>
      <c r="G101" s="47">
        <f>RevenueProjections!$N$10</f>
        <v>0</v>
      </c>
      <c r="H101" s="1">
        <v>15</v>
      </c>
      <c r="S101" s="33">
        <v>81</v>
      </c>
    </row>
    <row r="102" spans="1:19" x14ac:dyDescent="0.25">
      <c r="A102" s="1">
        <f t="shared" si="0"/>
        <v>0</v>
      </c>
      <c r="B102" s="1">
        <f t="shared" si="0"/>
        <v>26</v>
      </c>
      <c r="C102" s="1" t="s">
        <v>94</v>
      </c>
      <c r="D102" s="33" t="s">
        <v>133</v>
      </c>
      <c r="E102" s="33" t="str">
        <f>RevenueProjections!$B$11</f>
        <v>Redirected 10% Fines</v>
      </c>
      <c r="F102" s="54">
        <f>RevenueProjections!$N$9</f>
        <v>46204</v>
      </c>
      <c r="G102" s="47">
        <f>RevenueProjections!$N$11</f>
        <v>0</v>
      </c>
      <c r="H102" s="1">
        <v>15</v>
      </c>
      <c r="S102" s="33">
        <v>82</v>
      </c>
    </row>
    <row r="103" spans="1:19" x14ac:dyDescent="0.25">
      <c r="A103" s="1">
        <f t="shared" si="0"/>
        <v>0</v>
      </c>
      <c r="B103" s="1">
        <f t="shared" si="0"/>
        <v>26</v>
      </c>
      <c r="C103" s="1" t="s">
        <v>94</v>
      </c>
      <c r="D103" s="33" t="s">
        <v>133</v>
      </c>
      <c r="E103" s="33" t="str">
        <f>RevenueProjections!$A$12</f>
        <v>TOTAL FINE AND FORFEITURE TRUST FUND PROJECTION:</v>
      </c>
      <c r="F103" s="54">
        <f>RevenueProjections!$N$9</f>
        <v>46204</v>
      </c>
      <c r="G103" s="47">
        <f>RevenueProjections!$N$12</f>
        <v>0</v>
      </c>
      <c r="H103" s="1">
        <v>15</v>
      </c>
      <c r="S103" s="33">
        <v>83</v>
      </c>
    </row>
    <row r="104" spans="1:19" x14ac:dyDescent="0.25">
      <c r="A104" s="1">
        <f t="shared" si="0"/>
        <v>0</v>
      </c>
      <c r="B104" s="1">
        <f t="shared" si="0"/>
        <v>26</v>
      </c>
      <c r="C104" s="1" t="s">
        <v>94</v>
      </c>
      <c r="D104" s="1" t="s">
        <v>134</v>
      </c>
      <c r="E104" s="33" t="str">
        <f>RevenueProjections!$B$19</f>
        <v>Driving Under the Influence</v>
      </c>
      <c r="F104" s="54">
        <f>RevenueProjections!$N$9</f>
        <v>46204</v>
      </c>
      <c r="G104" s="47">
        <f>RevenueProjections!$N$19</f>
        <v>0</v>
      </c>
      <c r="H104" s="1">
        <v>15</v>
      </c>
      <c r="S104" s="33">
        <v>84</v>
      </c>
    </row>
    <row r="105" spans="1:19" x14ac:dyDescent="0.25">
      <c r="A105" s="1">
        <f t="shared" si="0"/>
        <v>0</v>
      </c>
      <c r="B105" s="1">
        <f t="shared" si="0"/>
        <v>26</v>
      </c>
      <c r="C105" s="1" t="s">
        <v>94</v>
      </c>
      <c r="D105" s="1" t="s">
        <v>134</v>
      </c>
      <c r="E105" s="33" t="str">
        <f>RevenueProjections!$B$20</f>
        <v>Traffic Additional Court Costs</v>
      </c>
      <c r="F105" s="54">
        <f>RevenueProjections!$N$9</f>
        <v>46204</v>
      </c>
      <c r="G105" s="48">
        <f>RevenueProjections!$N$20</f>
        <v>0</v>
      </c>
      <c r="H105" s="1">
        <v>15</v>
      </c>
      <c r="S105" s="33">
        <v>85</v>
      </c>
    </row>
    <row r="106" spans="1:19" x14ac:dyDescent="0.25">
      <c r="A106" s="1">
        <f t="shared" si="0"/>
        <v>0</v>
      </c>
      <c r="B106" s="1">
        <f t="shared" si="0"/>
        <v>26</v>
      </c>
      <c r="C106" s="1" t="s">
        <v>94</v>
      </c>
      <c r="D106" s="1" t="s">
        <v>134</v>
      </c>
      <c r="E106" s="1" t="str">
        <f>RevenueProjections!$B$21</f>
        <v>Felony, Misdemeanor, and Criminal Traffic Additional Court Costs</v>
      </c>
      <c r="F106" s="54">
        <f>RevenueProjections!$N$9</f>
        <v>46204</v>
      </c>
      <c r="G106" s="48">
        <f>RevenueProjections!$N$21</f>
        <v>0</v>
      </c>
      <c r="H106" s="1">
        <v>15</v>
      </c>
      <c r="S106" s="33">
        <v>86</v>
      </c>
    </row>
    <row r="107" spans="1:19" x14ac:dyDescent="0.25">
      <c r="A107" s="1">
        <f t="shared" si="0"/>
        <v>0</v>
      </c>
      <c r="B107" s="1">
        <f t="shared" si="0"/>
        <v>26</v>
      </c>
      <c r="C107" s="1" t="s">
        <v>94</v>
      </c>
      <c r="D107" s="1" t="s">
        <v>134</v>
      </c>
      <c r="E107" s="33" t="str">
        <f>RevenueProjections!$B$22</f>
        <v>All Other Line 47 Additional Revenues</v>
      </c>
      <c r="F107" s="54">
        <f>RevenueProjections!$N$9</f>
        <v>46204</v>
      </c>
      <c r="G107" s="48">
        <f>RevenueProjections!$N$22</f>
        <v>0</v>
      </c>
      <c r="H107" s="1">
        <v>15</v>
      </c>
      <c r="S107" s="33">
        <v>87</v>
      </c>
    </row>
    <row r="108" spans="1:19" x14ac:dyDescent="0.25">
      <c r="A108" s="1">
        <f t="shared" si="0"/>
        <v>0</v>
      </c>
      <c r="B108" s="1">
        <f t="shared" si="0"/>
        <v>26</v>
      </c>
      <c r="C108" s="1" t="s">
        <v>94</v>
      </c>
      <c r="D108" s="1" t="s">
        <v>134</v>
      </c>
      <c r="E108" s="33" t="str">
        <f>RevenueProjections!$A$23</f>
        <v>TOTAL COLLECTIONS TO GENERAL REVENUE PROJECTION</v>
      </c>
      <c r="F108" s="54">
        <f>RevenueProjections!$N$9</f>
        <v>46204</v>
      </c>
      <c r="G108" s="48">
        <f>RevenueProjections!$N$23</f>
        <v>0</v>
      </c>
      <c r="H108" s="1">
        <v>15</v>
      </c>
      <c r="S108" s="33">
        <v>88</v>
      </c>
    </row>
    <row r="109" spans="1:19" x14ac:dyDescent="0.25">
      <c r="A109" s="1">
        <f t="shared" si="0"/>
        <v>0</v>
      </c>
      <c r="B109" s="1">
        <f t="shared" si="0"/>
        <v>26</v>
      </c>
      <c r="C109" s="1" t="s">
        <v>94</v>
      </c>
      <c r="D109" s="33" t="s">
        <v>133</v>
      </c>
      <c r="E109" s="33" t="str">
        <f>RevenueProjections!$B$10</f>
        <v>Fines, Fees, Service Charges, Court Costs, etc.
(Not Including Redirected 10% Fines)</v>
      </c>
      <c r="F109" s="54">
        <f>RevenueProjections!$O$9</f>
        <v>46235</v>
      </c>
      <c r="G109" s="47">
        <f>RevenueProjections!$O$10</f>
        <v>0</v>
      </c>
      <c r="H109" s="1">
        <v>15</v>
      </c>
      <c r="S109" s="33">
        <v>89</v>
      </c>
    </row>
    <row r="110" spans="1:19" x14ac:dyDescent="0.25">
      <c r="A110" s="1">
        <f t="shared" si="0"/>
        <v>0</v>
      </c>
      <c r="B110" s="1">
        <f t="shared" si="0"/>
        <v>26</v>
      </c>
      <c r="C110" s="1" t="s">
        <v>94</v>
      </c>
      <c r="D110" s="33" t="s">
        <v>133</v>
      </c>
      <c r="E110" s="33" t="str">
        <f>RevenueProjections!$B$11</f>
        <v>Redirected 10% Fines</v>
      </c>
      <c r="F110" s="54">
        <f>RevenueProjections!$O$9</f>
        <v>46235</v>
      </c>
      <c r="G110" s="47">
        <f>RevenueProjections!$O$11</f>
        <v>0</v>
      </c>
      <c r="H110" s="1">
        <v>15</v>
      </c>
      <c r="S110" s="33">
        <v>90</v>
      </c>
    </row>
    <row r="111" spans="1:19" x14ac:dyDescent="0.25">
      <c r="A111" s="1">
        <f t="shared" si="0"/>
        <v>0</v>
      </c>
      <c r="B111" s="1">
        <f t="shared" si="0"/>
        <v>26</v>
      </c>
      <c r="C111" s="1" t="s">
        <v>94</v>
      </c>
      <c r="D111" s="33" t="s">
        <v>133</v>
      </c>
      <c r="E111" s="33" t="str">
        <f>RevenueProjections!$A$12</f>
        <v>TOTAL FINE AND FORFEITURE TRUST FUND PROJECTION:</v>
      </c>
      <c r="F111" s="54">
        <f>RevenueProjections!$O$9</f>
        <v>46235</v>
      </c>
      <c r="G111" s="47">
        <f>RevenueProjections!$O$12</f>
        <v>0</v>
      </c>
      <c r="H111" s="1">
        <v>15</v>
      </c>
      <c r="S111" s="33">
        <v>91</v>
      </c>
    </row>
    <row r="112" spans="1:19" x14ac:dyDescent="0.25">
      <c r="A112" s="1">
        <f t="shared" si="0"/>
        <v>0</v>
      </c>
      <c r="B112" s="1">
        <f t="shared" si="0"/>
        <v>26</v>
      </c>
      <c r="C112" s="1" t="s">
        <v>94</v>
      </c>
      <c r="D112" s="1" t="s">
        <v>134</v>
      </c>
      <c r="E112" s="33" t="str">
        <f>RevenueProjections!$B$19</f>
        <v>Driving Under the Influence</v>
      </c>
      <c r="F112" s="54">
        <f>RevenueProjections!$O$9</f>
        <v>46235</v>
      </c>
      <c r="G112" s="47">
        <f>RevenueProjections!$O$19</f>
        <v>0</v>
      </c>
      <c r="H112" s="1">
        <v>15</v>
      </c>
      <c r="S112" s="33">
        <v>92</v>
      </c>
    </row>
    <row r="113" spans="1:19" x14ac:dyDescent="0.25">
      <c r="A113" s="1">
        <f t="shared" si="0"/>
        <v>0</v>
      </c>
      <c r="B113" s="1">
        <f t="shared" si="0"/>
        <v>26</v>
      </c>
      <c r="C113" s="1" t="s">
        <v>94</v>
      </c>
      <c r="D113" s="1" t="s">
        <v>134</v>
      </c>
      <c r="E113" s="33" t="str">
        <f>RevenueProjections!$B$20</f>
        <v>Traffic Additional Court Costs</v>
      </c>
      <c r="F113" s="54">
        <f>RevenueProjections!$O$9</f>
        <v>46235</v>
      </c>
      <c r="G113" s="48">
        <f>RevenueProjections!$O$20</f>
        <v>0</v>
      </c>
      <c r="H113" s="1">
        <v>15</v>
      </c>
      <c r="S113" s="33">
        <v>93</v>
      </c>
    </row>
    <row r="114" spans="1:19" x14ac:dyDescent="0.25">
      <c r="A114" s="1">
        <f t="shared" si="0"/>
        <v>0</v>
      </c>
      <c r="B114" s="1">
        <f t="shared" si="0"/>
        <v>26</v>
      </c>
      <c r="C114" s="1" t="s">
        <v>94</v>
      </c>
      <c r="D114" s="1" t="s">
        <v>134</v>
      </c>
      <c r="E114" s="1" t="str">
        <f>RevenueProjections!$B$21</f>
        <v>Felony, Misdemeanor, and Criminal Traffic Additional Court Costs</v>
      </c>
      <c r="F114" s="54">
        <f>RevenueProjections!$O$9</f>
        <v>46235</v>
      </c>
      <c r="G114" s="48">
        <f>RevenueProjections!$O$21</f>
        <v>0</v>
      </c>
      <c r="H114" s="1">
        <v>15</v>
      </c>
      <c r="S114" s="33">
        <v>94</v>
      </c>
    </row>
    <row r="115" spans="1:19" x14ac:dyDescent="0.25">
      <c r="A115" s="1">
        <f t="shared" si="0"/>
        <v>0</v>
      </c>
      <c r="B115" s="1">
        <f t="shared" si="0"/>
        <v>26</v>
      </c>
      <c r="C115" s="1" t="s">
        <v>94</v>
      </c>
      <c r="D115" s="1" t="s">
        <v>134</v>
      </c>
      <c r="E115" s="33" t="str">
        <f>RevenueProjections!$B$22</f>
        <v>All Other Line 47 Additional Revenues</v>
      </c>
      <c r="F115" s="54">
        <f>RevenueProjections!$O$9</f>
        <v>46235</v>
      </c>
      <c r="G115" s="48">
        <f>RevenueProjections!$O$22</f>
        <v>0</v>
      </c>
      <c r="H115" s="1">
        <v>15</v>
      </c>
      <c r="S115" s="33">
        <v>95</v>
      </c>
    </row>
    <row r="116" spans="1:19" x14ac:dyDescent="0.25">
      <c r="A116" s="1">
        <f t="shared" si="0"/>
        <v>0</v>
      </c>
      <c r="B116" s="1">
        <f t="shared" si="0"/>
        <v>26</v>
      </c>
      <c r="C116" s="1" t="s">
        <v>94</v>
      </c>
      <c r="D116" s="1" t="s">
        <v>134</v>
      </c>
      <c r="E116" s="33" t="str">
        <f>RevenueProjections!$A$23</f>
        <v>TOTAL COLLECTIONS TO GENERAL REVENUE PROJECTION</v>
      </c>
      <c r="F116" s="54">
        <f>RevenueProjections!$O$9</f>
        <v>46235</v>
      </c>
      <c r="G116" s="48">
        <f>RevenueProjections!$O$23</f>
        <v>0</v>
      </c>
      <c r="H116" s="1">
        <v>15</v>
      </c>
      <c r="S116" s="33">
        <v>96</v>
      </c>
    </row>
    <row r="117" spans="1:19" ht="27" x14ac:dyDescent="0.25">
      <c r="A117" s="49" t="s">
        <v>70</v>
      </c>
      <c r="B117" s="49" t="s">
        <v>89</v>
      </c>
      <c r="C117" s="49" t="s">
        <v>105</v>
      </c>
      <c r="D117" s="49" t="s">
        <v>106</v>
      </c>
      <c r="E117" s="49" t="s">
        <v>107</v>
      </c>
      <c r="F117" s="49" t="s">
        <v>108</v>
      </c>
      <c r="G117" s="49" t="s">
        <v>93</v>
      </c>
    </row>
    <row r="118" spans="1:19" x14ac:dyDescent="0.25">
      <c r="A118" s="33">
        <f t="shared" si="0"/>
        <v>0</v>
      </c>
      <c r="B118" s="33">
        <f t="shared" si="0"/>
        <v>26</v>
      </c>
      <c r="C118" s="33" t="s">
        <v>136</v>
      </c>
      <c r="D118" s="33" t="s">
        <v>133</v>
      </c>
      <c r="E118" s="1">
        <f>RevenueProjections!$D$14</f>
        <v>0</v>
      </c>
      <c r="G118" s="33">
        <v>15</v>
      </c>
      <c r="S118" s="33">
        <v>97</v>
      </c>
    </row>
    <row r="119" spans="1:19" x14ac:dyDescent="0.25">
      <c r="A119" s="33">
        <f t="shared" si="0"/>
        <v>0</v>
      </c>
      <c r="B119" s="33">
        <f t="shared" si="0"/>
        <v>26</v>
      </c>
      <c r="C119" s="33" t="s">
        <v>136</v>
      </c>
      <c r="D119" s="1" t="s">
        <v>134</v>
      </c>
      <c r="E119" s="33">
        <f>RevenueProjections!$D$25</f>
        <v>0</v>
      </c>
      <c r="G119" s="33">
        <v>15</v>
      </c>
      <c r="S119" s="33">
        <v>98</v>
      </c>
    </row>
    <row r="120" spans="1:19" x14ac:dyDescent="0.25">
      <c r="A120" s="1"/>
      <c r="B120" s="1"/>
      <c r="C120" s="1"/>
    </row>
    <row r="121" spans="1:19" x14ac:dyDescent="0.25">
      <c r="A121" s="1"/>
      <c r="B121" s="1"/>
      <c r="C121" s="1"/>
    </row>
    <row r="122" spans="1:19" x14ac:dyDescent="0.25">
      <c r="A122" s="1"/>
      <c r="B122" s="1"/>
      <c r="C122" s="1"/>
    </row>
    <row r="123" spans="1:19" x14ac:dyDescent="0.25">
      <c r="A123" s="1"/>
      <c r="B123" s="1"/>
      <c r="C123" s="1"/>
    </row>
    <row r="124" spans="1:19" x14ac:dyDescent="0.25">
      <c r="A124" s="1"/>
      <c r="B124" s="1"/>
      <c r="C124" s="1"/>
    </row>
  </sheetData>
  <sheetProtection algorithmName="SHA-512" hashValue="I5c/GBVK9e26mEofy5Y7/vU168MwWepVh8GCmqSA0qx50X+FtEnrfdhypuNexyF94YBiayQAc7FEc8BKA0atKA==" saltValue="mX0fDBVcLWy6UhgmVtpiLg==" spinCount="100000" sheet="1" objects="1" scenarios="1"/>
  <mergeCells count="1">
    <mergeCell ref="O1:R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86"/>
  <sheetViews>
    <sheetView workbookViewId="0">
      <pane xSplit="3" ySplit="2" topLeftCell="D3" activePane="bottomRight" state="frozen"/>
      <selection activeCell="A31" sqref="A31:O31"/>
      <selection pane="topRight" activeCell="A31" sqref="A31:O31"/>
      <selection pane="bottomLeft" activeCell="A31" sqref="A31:O31"/>
      <selection pane="bottomRight" activeCell="A31" sqref="A31:O31"/>
    </sheetView>
  </sheetViews>
  <sheetFormatPr defaultRowHeight="12.75" x14ac:dyDescent="0.2"/>
  <cols>
    <col min="1" max="1" width="13.5703125" bestFit="1" customWidth="1"/>
    <col min="2" max="2" width="16.42578125" bestFit="1" customWidth="1"/>
    <col min="3" max="5" width="11.140625" bestFit="1" customWidth="1"/>
    <col min="6" max="6" width="14.7109375" customWidth="1"/>
    <col min="7" max="8" width="10.7109375" customWidth="1"/>
    <col min="9" max="9" width="12.42578125" customWidth="1"/>
    <col min="10" max="10" width="11" bestFit="1" customWidth="1"/>
  </cols>
  <sheetData>
    <row r="1" spans="1:5" ht="13.5" x14ac:dyDescent="0.25">
      <c r="A1" s="1"/>
      <c r="B1" s="1"/>
      <c r="C1" s="1"/>
      <c r="D1" s="1"/>
      <c r="E1" s="1"/>
    </row>
    <row r="2" spans="1:5" ht="13.5" x14ac:dyDescent="0.25">
      <c r="A2" s="2" t="s">
        <v>70</v>
      </c>
      <c r="B2" s="2" t="s">
        <v>71</v>
      </c>
      <c r="C2" s="2" t="s">
        <v>72</v>
      </c>
      <c r="D2" s="2" t="s">
        <v>73</v>
      </c>
      <c r="E2" s="2" t="s">
        <v>74</v>
      </c>
    </row>
    <row r="3" spans="1:5" ht="13.5" x14ac:dyDescent="0.25">
      <c r="A3" s="1">
        <v>1</v>
      </c>
      <c r="B3" s="1">
        <v>1</v>
      </c>
      <c r="C3" s="1" t="s">
        <v>1</v>
      </c>
      <c r="D3" s="1" t="s">
        <v>1</v>
      </c>
      <c r="E3" s="1" t="s">
        <v>1</v>
      </c>
    </row>
    <row r="4" spans="1:5" ht="13.5" x14ac:dyDescent="0.25">
      <c r="A4" s="1">
        <v>2</v>
      </c>
      <c r="B4" s="1">
        <v>1</v>
      </c>
      <c r="C4" s="1" t="s">
        <v>2</v>
      </c>
      <c r="D4" s="1" t="s">
        <v>2</v>
      </c>
      <c r="E4" s="1" t="s">
        <v>2</v>
      </c>
    </row>
    <row r="5" spans="1:5" ht="13.5" x14ac:dyDescent="0.25">
      <c r="A5" s="1">
        <v>3</v>
      </c>
      <c r="B5" s="1">
        <v>1</v>
      </c>
      <c r="C5" s="1" t="s">
        <v>3</v>
      </c>
      <c r="D5" s="1" t="s">
        <v>3</v>
      </c>
      <c r="E5" s="1" t="s">
        <v>3</v>
      </c>
    </row>
    <row r="6" spans="1:5" ht="13.5" x14ac:dyDescent="0.25">
      <c r="A6" s="1">
        <v>4</v>
      </c>
      <c r="B6" s="1">
        <v>1</v>
      </c>
      <c r="C6" s="1" t="s">
        <v>4</v>
      </c>
      <c r="D6" s="1" t="s">
        <v>4</v>
      </c>
      <c r="E6" s="1" t="s">
        <v>4</v>
      </c>
    </row>
    <row r="7" spans="1:5" ht="13.5" x14ac:dyDescent="0.25">
      <c r="A7" s="1">
        <v>5</v>
      </c>
      <c r="B7" s="1">
        <v>1</v>
      </c>
      <c r="C7" s="1" t="s">
        <v>5</v>
      </c>
      <c r="D7" s="1" t="s">
        <v>5</v>
      </c>
      <c r="E7" s="1" t="s">
        <v>5</v>
      </c>
    </row>
    <row r="8" spans="1:5" ht="13.5" x14ac:dyDescent="0.25">
      <c r="A8" s="1">
        <v>6</v>
      </c>
      <c r="B8" s="1">
        <v>1</v>
      </c>
      <c r="C8" s="1" t="s">
        <v>6</v>
      </c>
      <c r="D8" s="1" t="s">
        <v>6</v>
      </c>
      <c r="E8" s="1" t="s">
        <v>6</v>
      </c>
    </row>
    <row r="9" spans="1:5" ht="13.5" x14ac:dyDescent="0.25">
      <c r="A9" s="1">
        <v>7</v>
      </c>
      <c r="B9" s="1">
        <v>1</v>
      </c>
      <c r="C9" s="1" t="s">
        <v>7</v>
      </c>
      <c r="D9" s="1" t="s">
        <v>7</v>
      </c>
      <c r="E9" s="1" t="s">
        <v>7</v>
      </c>
    </row>
    <row r="10" spans="1:5" ht="13.5" x14ac:dyDescent="0.25">
      <c r="A10" s="1">
        <v>8</v>
      </c>
      <c r="B10" s="1">
        <v>1</v>
      </c>
      <c r="C10" s="1" t="s">
        <v>8</v>
      </c>
      <c r="D10" s="1" t="s">
        <v>8</v>
      </c>
      <c r="E10" s="1" t="s">
        <v>8</v>
      </c>
    </row>
    <row r="11" spans="1:5" ht="13.5" x14ac:dyDescent="0.25">
      <c r="A11" s="1">
        <v>9</v>
      </c>
      <c r="B11" s="1">
        <v>1</v>
      </c>
      <c r="C11" s="1" t="s">
        <v>9</v>
      </c>
      <c r="D11" s="1" t="s">
        <v>9</v>
      </c>
      <c r="E11" s="1" t="s">
        <v>9</v>
      </c>
    </row>
    <row r="12" spans="1:5" ht="13.5" x14ac:dyDescent="0.25">
      <c r="A12" s="1">
        <v>10</v>
      </c>
      <c r="B12" s="1">
        <v>1</v>
      </c>
      <c r="C12" s="1" t="s">
        <v>10</v>
      </c>
      <c r="D12" s="1" t="s">
        <v>10</v>
      </c>
      <c r="E12" s="1" t="s">
        <v>10</v>
      </c>
    </row>
    <row r="13" spans="1:5" ht="13.5" x14ac:dyDescent="0.25">
      <c r="A13" s="1">
        <v>11</v>
      </c>
      <c r="B13" s="1">
        <v>1</v>
      </c>
      <c r="C13" s="1" t="s">
        <v>11</v>
      </c>
      <c r="D13" s="1" t="s">
        <v>11</v>
      </c>
      <c r="E13" s="1" t="s">
        <v>11</v>
      </c>
    </row>
    <row r="14" spans="1:5" ht="13.5" x14ac:dyDescent="0.25">
      <c r="A14" s="1">
        <v>12</v>
      </c>
      <c r="B14" s="1">
        <v>1</v>
      </c>
      <c r="C14" s="1" t="s">
        <v>12</v>
      </c>
      <c r="D14" s="1" t="s">
        <v>12</v>
      </c>
      <c r="E14" s="1" t="s">
        <v>12</v>
      </c>
    </row>
    <row r="15" spans="1:5" ht="13.5" x14ac:dyDescent="0.25">
      <c r="A15" s="1">
        <v>13</v>
      </c>
      <c r="B15" s="1">
        <v>1</v>
      </c>
      <c r="C15" s="1" t="s">
        <v>14</v>
      </c>
      <c r="D15" s="1" t="s">
        <v>14</v>
      </c>
      <c r="E15" s="1" t="s">
        <v>115</v>
      </c>
    </row>
    <row r="16" spans="1:5" ht="13.5" x14ac:dyDescent="0.25">
      <c r="A16" s="1">
        <v>14</v>
      </c>
      <c r="B16" s="1">
        <v>1</v>
      </c>
      <c r="C16" s="1" t="s">
        <v>15</v>
      </c>
      <c r="D16" s="1" t="s">
        <v>15</v>
      </c>
      <c r="E16" s="1" t="s">
        <v>15</v>
      </c>
    </row>
    <row r="17" spans="1:5" ht="13.5" x14ac:dyDescent="0.25">
      <c r="A17" s="1">
        <v>15</v>
      </c>
      <c r="B17" s="1">
        <v>1</v>
      </c>
      <c r="C17" s="1" t="s">
        <v>16</v>
      </c>
      <c r="D17" s="1" t="s">
        <v>16</v>
      </c>
      <c r="E17" s="1" t="s">
        <v>16</v>
      </c>
    </row>
    <row r="18" spans="1:5" ht="13.5" x14ac:dyDescent="0.25">
      <c r="A18" s="1">
        <v>16</v>
      </c>
      <c r="B18" s="1">
        <v>1</v>
      </c>
      <c r="C18" s="1" t="s">
        <v>17</v>
      </c>
      <c r="D18" s="1" t="s">
        <v>17</v>
      </c>
      <c r="E18" s="1" t="s">
        <v>17</v>
      </c>
    </row>
    <row r="19" spans="1:5" ht="13.5" x14ac:dyDescent="0.25">
      <c r="A19" s="1">
        <v>17</v>
      </c>
      <c r="B19" s="1">
        <v>1</v>
      </c>
      <c r="C19" s="1" t="s">
        <v>18</v>
      </c>
      <c r="D19" s="1" t="s">
        <v>18</v>
      </c>
      <c r="E19" s="1" t="s">
        <v>18</v>
      </c>
    </row>
    <row r="20" spans="1:5" ht="13.5" x14ac:dyDescent="0.25">
      <c r="A20" s="1">
        <v>18</v>
      </c>
      <c r="B20" s="1">
        <v>1</v>
      </c>
      <c r="C20" s="1" t="s">
        <v>19</v>
      </c>
      <c r="D20" s="1" t="s">
        <v>19</v>
      </c>
      <c r="E20" s="1" t="s">
        <v>19</v>
      </c>
    </row>
    <row r="21" spans="1:5" ht="13.5" x14ac:dyDescent="0.25">
      <c r="A21" s="1">
        <v>19</v>
      </c>
      <c r="B21" s="1">
        <v>1</v>
      </c>
      <c r="C21" s="1" t="s">
        <v>20</v>
      </c>
      <c r="D21" s="1" t="s">
        <v>20</v>
      </c>
      <c r="E21" s="1" t="s">
        <v>20</v>
      </c>
    </row>
    <row r="22" spans="1:5" ht="13.5" x14ac:dyDescent="0.25">
      <c r="A22" s="1">
        <v>20</v>
      </c>
      <c r="B22" s="1">
        <v>1</v>
      </c>
      <c r="C22" s="1" t="s">
        <v>21</v>
      </c>
      <c r="D22" s="1" t="s">
        <v>21</v>
      </c>
      <c r="E22" s="1" t="s">
        <v>21</v>
      </c>
    </row>
    <row r="23" spans="1:5" ht="13.5" x14ac:dyDescent="0.25">
      <c r="A23" s="1">
        <v>21</v>
      </c>
      <c r="B23" s="1">
        <v>1</v>
      </c>
      <c r="C23" s="1" t="s">
        <v>22</v>
      </c>
      <c r="D23" s="1" t="s">
        <v>22</v>
      </c>
      <c r="E23" s="1" t="s">
        <v>22</v>
      </c>
    </row>
    <row r="24" spans="1:5" ht="13.5" x14ac:dyDescent="0.25">
      <c r="A24" s="1">
        <v>22</v>
      </c>
      <c r="B24" s="1">
        <v>1</v>
      </c>
      <c r="C24" s="1" t="s">
        <v>23</v>
      </c>
      <c r="D24" s="1" t="s">
        <v>23</v>
      </c>
      <c r="E24" s="1" t="s">
        <v>23</v>
      </c>
    </row>
    <row r="25" spans="1:5" ht="13.5" x14ac:dyDescent="0.25">
      <c r="A25" s="1">
        <v>23</v>
      </c>
      <c r="B25" s="1">
        <v>1</v>
      </c>
      <c r="C25" s="1" t="s">
        <v>24</v>
      </c>
      <c r="D25" s="1" t="s">
        <v>24</v>
      </c>
      <c r="E25" s="1" t="s">
        <v>24</v>
      </c>
    </row>
    <row r="26" spans="1:5" ht="13.5" x14ac:dyDescent="0.25">
      <c r="A26" s="1">
        <v>24</v>
      </c>
      <c r="B26" s="1">
        <v>1</v>
      </c>
      <c r="C26" s="1" t="s">
        <v>25</v>
      </c>
      <c r="D26" s="1" t="s">
        <v>25</v>
      </c>
      <c r="E26" s="1" t="s">
        <v>25</v>
      </c>
    </row>
    <row r="27" spans="1:5" ht="13.5" x14ac:dyDescent="0.25">
      <c r="A27" s="1">
        <v>25</v>
      </c>
      <c r="B27" s="1">
        <v>1</v>
      </c>
      <c r="C27" s="1" t="s">
        <v>26</v>
      </c>
      <c r="D27" s="1" t="s">
        <v>26</v>
      </c>
      <c r="E27" s="1" t="s">
        <v>26</v>
      </c>
    </row>
    <row r="28" spans="1:5" ht="13.5" x14ac:dyDescent="0.25">
      <c r="A28" s="1">
        <v>26</v>
      </c>
      <c r="B28" s="1">
        <v>1</v>
      </c>
      <c r="C28" s="1" t="s">
        <v>27</v>
      </c>
      <c r="D28" s="1" t="s">
        <v>27</v>
      </c>
      <c r="E28" s="1" t="s">
        <v>27</v>
      </c>
    </row>
    <row r="29" spans="1:5" ht="13.5" x14ac:dyDescent="0.25">
      <c r="A29" s="1">
        <v>27</v>
      </c>
      <c r="B29" s="1">
        <v>1</v>
      </c>
      <c r="C29" s="1" t="s">
        <v>28</v>
      </c>
      <c r="D29" s="1" t="s">
        <v>28</v>
      </c>
      <c r="E29" s="1" t="s">
        <v>28</v>
      </c>
    </row>
    <row r="30" spans="1:5" ht="13.5" x14ac:dyDescent="0.25">
      <c r="A30" s="1">
        <v>28</v>
      </c>
      <c r="B30" s="1">
        <v>1</v>
      </c>
      <c r="C30" s="1" t="s">
        <v>29</v>
      </c>
      <c r="D30" s="1" t="s">
        <v>29</v>
      </c>
      <c r="E30" s="1" t="s">
        <v>29</v>
      </c>
    </row>
    <row r="31" spans="1:5" ht="13.5" x14ac:dyDescent="0.25">
      <c r="A31" s="1">
        <v>29</v>
      </c>
      <c r="B31" s="1">
        <v>1</v>
      </c>
      <c r="C31" s="1" t="s">
        <v>30</v>
      </c>
      <c r="D31" s="1" t="s">
        <v>30</v>
      </c>
      <c r="E31" s="1" t="s">
        <v>30</v>
      </c>
    </row>
    <row r="32" spans="1:5" ht="13.5" x14ac:dyDescent="0.25">
      <c r="A32" s="1">
        <v>30</v>
      </c>
      <c r="B32" s="1">
        <v>1</v>
      </c>
      <c r="C32" s="1" t="s">
        <v>31</v>
      </c>
      <c r="D32" s="1" t="s">
        <v>31</v>
      </c>
      <c r="E32" s="1" t="s">
        <v>31</v>
      </c>
    </row>
    <row r="33" spans="1:5" ht="13.5" x14ac:dyDescent="0.25">
      <c r="A33" s="1">
        <v>31</v>
      </c>
      <c r="B33" s="1">
        <v>1</v>
      </c>
      <c r="C33" s="1" t="s">
        <v>32</v>
      </c>
      <c r="D33" s="1" t="s">
        <v>32</v>
      </c>
      <c r="E33" s="1" t="s">
        <v>32</v>
      </c>
    </row>
    <row r="34" spans="1:5" ht="13.5" x14ac:dyDescent="0.25">
      <c r="A34" s="1">
        <v>32</v>
      </c>
      <c r="B34" s="1">
        <v>1</v>
      </c>
      <c r="C34" s="1" t="s">
        <v>33</v>
      </c>
      <c r="D34" s="1" t="s">
        <v>33</v>
      </c>
      <c r="E34" s="1" t="s">
        <v>33</v>
      </c>
    </row>
    <row r="35" spans="1:5" ht="13.5" x14ac:dyDescent="0.25">
      <c r="A35" s="1">
        <v>33</v>
      </c>
      <c r="B35" s="1">
        <v>1</v>
      </c>
      <c r="C35" s="1" t="s">
        <v>34</v>
      </c>
      <c r="D35" s="1" t="s">
        <v>34</v>
      </c>
      <c r="E35" s="1" t="s">
        <v>34</v>
      </c>
    </row>
    <row r="36" spans="1:5" ht="13.5" x14ac:dyDescent="0.25">
      <c r="A36" s="1">
        <v>34</v>
      </c>
      <c r="B36" s="1">
        <v>1</v>
      </c>
      <c r="C36" s="1" t="s">
        <v>35</v>
      </c>
      <c r="D36" s="1" t="s">
        <v>35</v>
      </c>
      <c r="E36" s="1" t="s">
        <v>35</v>
      </c>
    </row>
    <row r="37" spans="1:5" ht="13.5" x14ac:dyDescent="0.25">
      <c r="A37" s="1">
        <v>35</v>
      </c>
      <c r="B37" s="1">
        <v>1</v>
      </c>
      <c r="C37" s="1" t="s">
        <v>36</v>
      </c>
      <c r="D37" s="1" t="s">
        <v>36</v>
      </c>
      <c r="E37" s="1" t="s">
        <v>36</v>
      </c>
    </row>
    <row r="38" spans="1:5" ht="13.5" x14ac:dyDescent="0.25">
      <c r="A38" s="1">
        <v>36</v>
      </c>
      <c r="B38" s="1">
        <v>1</v>
      </c>
      <c r="C38" s="1" t="s">
        <v>37</v>
      </c>
      <c r="D38" s="1" t="s">
        <v>37</v>
      </c>
      <c r="E38" s="1" t="s">
        <v>37</v>
      </c>
    </row>
    <row r="39" spans="1:5" ht="13.5" x14ac:dyDescent="0.25">
      <c r="A39" s="1">
        <v>37</v>
      </c>
      <c r="B39" s="1">
        <v>1</v>
      </c>
      <c r="C39" s="1" t="s">
        <v>38</v>
      </c>
      <c r="D39" s="1" t="s">
        <v>38</v>
      </c>
      <c r="E39" s="1" t="s">
        <v>38</v>
      </c>
    </row>
    <row r="40" spans="1:5" ht="13.5" x14ac:dyDescent="0.25">
      <c r="A40" s="1">
        <v>38</v>
      </c>
      <c r="B40" s="1">
        <v>1</v>
      </c>
      <c r="C40" s="1" t="s">
        <v>39</v>
      </c>
      <c r="D40" s="1" t="s">
        <v>39</v>
      </c>
      <c r="E40" s="1" t="s">
        <v>39</v>
      </c>
    </row>
    <row r="41" spans="1:5" ht="13.5" x14ac:dyDescent="0.25">
      <c r="A41" s="1">
        <v>39</v>
      </c>
      <c r="B41" s="1">
        <v>1</v>
      </c>
      <c r="C41" s="1" t="s">
        <v>40</v>
      </c>
      <c r="D41" s="1" t="s">
        <v>40</v>
      </c>
      <c r="E41" s="1" t="s">
        <v>40</v>
      </c>
    </row>
    <row r="42" spans="1:5" ht="13.5" x14ac:dyDescent="0.25">
      <c r="A42" s="1">
        <v>40</v>
      </c>
      <c r="B42" s="1">
        <v>1</v>
      </c>
      <c r="C42" s="1" t="s">
        <v>41</v>
      </c>
      <c r="D42" s="1" t="s">
        <v>41</v>
      </c>
      <c r="E42" s="1" t="s">
        <v>41</v>
      </c>
    </row>
    <row r="43" spans="1:5" ht="13.5" x14ac:dyDescent="0.25">
      <c r="A43" s="1">
        <v>41</v>
      </c>
      <c r="B43" s="1">
        <v>1</v>
      </c>
      <c r="C43" s="1" t="s">
        <v>42</v>
      </c>
      <c r="D43" s="1" t="s">
        <v>42</v>
      </c>
      <c r="E43" s="1" t="s">
        <v>42</v>
      </c>
    </row>
    <row r="44" spans="1:5" ht="13.5" x14ac:dyDescent="0.25">
      <c r="A44" s="1">
        <v>42</v>
      </c>
      <c r="B44" s="1">
        <v>1</v>
      </c>
      <c r="C44" s="1" t="s">
        <v>43</v>
      </c>
      <c r="D44" s="1" t="s">
        <v>43</v>
      </c>
      <c r="E44" s="1" t="s">
        <v>43</v>
      </c>
    </row>
    <row r="45" spans="1:5" ht="13.5" x14ac:dyDescent="0.25">
      <c r="A45" s="1">
        <v>43</v>
      </c>
      <c r="B45" s="1">
        <v>1</v>
      </c>
      <c r="C45" s="1" t="s">
        <v>13</v>
      </c>
      <c r="D45" s="1" t="s">
        <v>75</v>
      </c>
      <c r="E45" s="1" t="s">
        <v>75</v>
      </c>
    </row>
    <row r="46" spans="1:5" ht="13.5" x14ac:dyDescent="0.25">
      <c r="A46" s="1">
        <v>44</v>
      </c>
      <c r="B46" s="1">
        <v>1</v>
      </c>
      <c r="C46" s="1" t="s">
        <v>44</v>
      </c>
      <c r="D46" s="1" t="s">
        <v>44</v>
      </c>
      <c r="E46" s="1" t="s">
        <v>44</v>
      </c>
    </row>
    <row r="47" spans="1:5" ht="13.5" x14ac:dyDescent="0.25">
      <c r="A47" s="1">
        <v>45</v>
      </c>
      <c r="B47" s="1">
        <v>1</v>
      </c>
      <c r="C47" s="1" t="s">
        <v>45</v>
      </c>
      <c r="D47" s="1" t="s">
        <v>45</v>
      </c>
      <c r="E47" s="1" t="s">
        <v>45</v>
      </c>
    </row>
    <row r="48" spans="1:5" ht="13.5" x14ac:dyDescent="0.25">
      <c r="A48" s="1">
        <v>46</v>
      </c>
      <c r="B48" s="1">
        <v>1</v>
      </c>
      <c r="C48" s="1" t="s">
        <v>46</v>
      </c>
      <c r="D48" s="1" t="s">
        <v>46</v>
      </c>
      <c r="E48" s="1" t="s">
        <v>46</v>
      </c>
    </row>
    <row r="49" spans="1:5" ht="13.5" x14ac:dyDescent="0.25">
      <c r="A49" s="1">
        <v>47</v>
      </c>
      <c r="B49" s="1">
        <v>1</v>
      </c>
      <c r="C49" s="1" t="s">
        <v>47</v>
      </c>
      <c r="D49" s="1" t="s">
        <v>47</v>
      </c>
      <c r="E49" s="1" t="s">
        <v>47</v>
      </c>
    </row>
    <row r="50" spans="1:5" ht="13.5" x14ac:dyDescent="0.25">
      <c r="A50" s="1">
        <v>48</v>
      </c>
      <c r="B50" s="1">
        <v>1</v>
      </c>
      <c r="C50" s="1" t="s">
        <v>48</v>
      </c>
      <c r="D50" s="1" t="s">
        <v>48</v>
      </c>
      <c r="E50" s="1" t="s">
        <v>48</v>
      </c>
    </row>
    <row r="51" spans="1:5" ht="13.5" x14ac:dyDescent="0.25">
      <c r="A51" s="1">
        <v>49</v>
      </c>
      <c r="B51" s="1">
        <v>1</v>
      </c>
      <c r="C51" s="1" t="s">
        <v>49</v>
      </c>
      <c r="D51" s="1" t="s">
        <v>49</v>
      </c>
      <c r="E51" s="1" t="s">
        <v>49</v>
      </c>
    </row>
    <row r="52" spans="1:5" ht="13.5" x14ac:dyDescent="0.25">
      <c r="A52" s="1">
        <v>50</v>
      </c>
      <c r="B52" s="1">
        <v>1</v>
      </c>
      <c r="C52" s="1" t="s">
        <v>50</v>
      </c>
      <c r="D52" s="1" t="s">
        <v>50</v>
      </c>
      <c r="E52" s="1" t="s">
        <v>50</v>
      </c>
    </row>
    <row r="53" spans="1:5" ht="13.5" x14ac:dyDescent="0.25">
      <c r="A53" s="1">
        <v>51</v>
      </c>
      <c r="B53" s="1">
        <v>1</v>
      </c>
      <c r="C53" s="1" t="s">
        <v>51</v>
      </c>
      <c r="D53" s="1" t="s">
        <v>51</v>
      </c>
      <c r="E53" s="1" t="s">
        <v>51</v>
      </c>
    </row>
    <row r="54" spans="1:5" ht="13.5" x14ac:dyDescent="0.25">
      <c r="A54" s="1">
        <v>52</v>
      </c>
      <c r="B54" s="1">
        <v>1</v>
      </c>
      <c r="C54" s="1" t="s">
        <v>52</v>
      </c>
      <c r="D54" s="1" t="s">
        <v>52</v>
      </c>
      <c r="E54" s="1" t="s">
        <v>52</v>
      </c>
    </row>
    <row r="55" spans="1:5" ht="13.5" x14ac:dyDescent="0.25">
      <c r="A55" s="1">
        <v>53</v>
      </c>
      <c r="B55" s="1">
        <v>1</v>
      </c>
      <c r="C55" s="1" t="s">
        <v>53</v>
      </c>
      <c r="D55" s="1" t="s">
        <v>53</v>
      </c>
      <c r="E55" s="1" t="s">
        <v>53</v>
      </c>
    </row>
    <row r="56" spans="1:5" ht="13.5" x14ac:dyDescent="0.25">
      <c r="A56" s="1">
        <v>54</v>
      </c>
      <c r="B56" s="1">
        <v>1</v>
      </c>
      <c r="C56" s="1" t="s">
        <v>54</v>
      </c>
      <c r="D56" s="1" t="s">
        <v>54</v>
      </c>
      <c r="E56" s="1" t="s">
        <v>54</v>
      </c>
    </row>
    <row r="57" spans="1:5" ht="13.5" x14ac:dyDescent="0.25">
      <c r="A57" s="1">
        <v>55</v>
      </c>
      <c r="B57" s="1">
        <v>1</v>
      </c>
      <c r="C57" s="1" t="s">
        <v>58</v>
      </c>
      <c r="D57" s="1" t="s">
        <v>76</v>
      </c>
      <c r="E57" s="1" t="s">
        <v>77</v>
      </c>
    </row>
    <row r="58" spans="1:5" ht="13.5" x14ac:dyDescent="0.25">
      <c r="A58" s="1">
        <v>56</v>
      </c>
      <c r="B58" s="1">
        <v>1</v>
      </c>
      <c r="C58" s="1" t="s">
        <v>59</v>
      </c>
      <c r="D58" s="1" t="s">
        <v>78</v>
      </c>
      <c r="E58" s="1" t="s">
        <v>79</v>
      </c>
    </row>
    <row r="59" spans="1:5" ht="13.5" x14ac:dyDescent="0.25">
      <c r="A59" s="1">
        <v>57</v>
      </c>
      <c r="B59" s="1">
        <v>1</v>
      </c>
      <c r="C59" s="1" t="s">
        <v>55</v>
      </c>
      <c r="D59" s="1" t="s">
        <v>55</v>
      </c>
      <c r="E59" s="1" t="s">
        <v>55</v>
      </c>
    </row>
    <row r="60" spans="1:5" ht="13.5" x14ac:dyDescent="0.25">
      <c r="A60" s="1">
        <v>58</v>
      </c>
      <c r="B60" s="1">
        <v>1</v>
      </c>
      <c r="C60" s="1" t="s">
        <v>56</v>
      </c>
      <c r="D60" s="1" t="s">
        <v>56</v>
      </c>
      <c r="E60" s="1" t="s">
        <v>56</v>
      </c>
    </row>
    <row r="61" spans="1:5" ht="13.5" x14ac:dyDescent="0.25">
      <c r="A61" s="1">
        <v>59</v>
      </c>
      <c r="B61" s="1">
        <v>1</v>
      </c>
      <c r="C61" s="1" t="s">
        <v>57</v>
      </c>
      <c r="D61" s="1" t="s">
        <v>57</v>
      </c>
      <c r="E61" s="1" t="s">
        <v>57</v>
      </c>
    </row>
    <row r="62" spans="1:5" ht="13.5" x14ac:dyDescent="0.25">
      <c r="A62" s="1">
        <v>60</v>
      </c>
      <c r="B62" s="1">
        <v>1</v>
      </c>
      <c r="C62" s="1" t="s">
        <v>60</v>
      </c>
      <c r="D62" s="1" t="s">
        <v>60</v>
      </c>
      <c r="E62" s="1" t="s">
        <v>60</v>
      </c>
    </row>
    <row r="63" spans="1:5" ht="13.5" x14ac:dyDescent="0.25">
      <c r="A63" s="1">
        <v>61</v>
      </c>
      <c r="B63" s="1">
        <v>1</v>
      </c>
      <c r="C63" s="1" t="s">
        <v>61</v>
      </c>
      <c r="D63" s="1" t="s">
        <v>61</v>
      </c>
      <c r="E63" s="1" t="s">
        <v>61</v>
      </c>
    </row>
    <row r="64" spans="1:5" ht="13.5" x14ac:dyDescent="0.25">
      <c r="A64" s="1">
        <v>62</v>
      </c>
      <c r="B64" s="1">
        <v>1</v>
      </c>
      <c r="C64" s="1" t="s">
        <v>62</v>
      </c>
      <c r="D64" s="1" t="s">
        <v>62</v>
      </c>
      <c r="E64" s="1" t="s">
        <v>62</v>
      </c>
    </row>
    <row r="65" spans="1:5" ht="13.5" x14ac:dyDescent="0.25">
      <c r="A65" s="1">
        <v>63</v>
      </c>
      <c r="B65" s="1">
        <v>1</v>
      </c>
      <c r="C65" s="1" t="s">
        <v>63</v>
      </c>
      <c r="D65" s="1" t="s">
        <v>63</v>
      </c>
      <c r="E65" s="1" t="s">
        <v>63</v>
      </c>
    </row>
    <row r="66" spans="1:5" ht="13.5" x14ac:dyDescent="0.25">
      <c r="A66" s="1">
        <v>64</v>
      </c>
      <c r="B66" s="1">
        <v>1</v>
      </c>
      <c r="C66" s="1" t="s">
        <v>64</v>
      </c>
      <c r="D66" s="1" t="s">
        <v>64</v>
      </c>
      <c r="E66" s="1" t="s">
        <v>64</v>
      </c>
    </row>
    <row r="67" spans="1:5" ht="13.5" x14ac:dyDescent="0.25">
      <c r="A67" s="1">
        <v>65</v>
      </c>
      <c r="B67" s="1">
        <v>1</v>
      </c>
      <c r="C67" s="1" t="s">
        <v>65</v>
      </c>
      <c r="D67" s="1" t="s">
        <v>65</v>
      </c>
      <c r="E67" s="1" t="s">
        <v>65</v>
      </c>
    </row>
    <row r="68" spans="1:5" ht="13.5" x14ac:dyDescent="0.25">
      <c r="A68" s="1">
        <v>66</v>
      </c>
      <c r="B68" s="1">
        <v>1</v>
      </c>
      <c r="C68" s="1" t="s">
        <v>66</v>
      </c>
      <c r="D68" s="1" t="s">
        <v>66</v>
      </c>
      <c r="E68" s="1" t="s">
        <v>66</v>
      </c>
    </row>
    <row r="69" spans="1:5" ht="13.5" x14ac:dyDescent="0.25">
      <c r="A69" s="1">
        <v>67</v>
      </c>
      <c r="B69" s="1">
        <v>1</v>
      </c>
      <c r="C69" s="1" t="s">
        <v>67</v>
      </c>
      <c r="D69" s="1" t="s">
        <v>67</v>
      </c>
      <c r="E69" s="1" t="s">
        <v>67</v>
      </c>
    </row>
    <row r="71" spans="1:5" ht="13.5" x14ac:dyDescent="0.25">
      <c r="A71" s="2" t="s">
        <v>117</v>
      </c>
      <c r="E71" s="1"/>
    </row>
    <row r="72" spans="1:5" ht="13.5" x14ac:dyDescent="0.25">
      <c r="A72" s="1">
        <v>1</v>
      </c>
      <c r="E72" s="1"/>
    </row>
    <row r="73" spans="1:5" ht="13.5" x14ac:dyDescent="0.25">
      <c r="A73" s="1">
        <v>2</v>
      </c>
      <c r="E73" s="1"/>
    </row>
    <row r="74" spans="1:5" ht="13.5" x14ac:dyDescent="0.25">
      <c r="A74" s="1">
        <v>3</v>
      </c>
      <c r="E74" s="1"/>
    </row>
    <row r="75" spans="1:5" ht="13.5" x14ac:dyDescent="0.25">
      <c r="A75" s="1">
        <v>4</v>
      </c>
      <c r="E75" s="1"/>
    </row>
    <row r="76" spans="1:5" ht="13.5" x14ac:dyDescent="0.25">
      <c r="A76" s="1">
        <v>5</v>
      </c>
      <c r="E76" s="1"/>
    </row>
    <row r="77" spans="1:5" ht="13.5" x14ac:dyDescent="0.25">
      <c r="A77" s="1"/>
      <c r="D77" s="1"/>
      <c r="E77" s="1"/>
    </row>
    <row r="78" spans="1:5" ht="13.5" x14ac:dyDescent="0.25">
      <c r="A78" s="1"/>
      <c r="D78" s="1"/>
      <c r="E78" s="1"/>
    </row>
    <row r="79" spans="1:5" ht="13.5" x14ac:dyDescent="0.25">
      <c r="A79" s="1"/>
      <c r="D79" s="1"/>
      <c r="E79" s="1"/>
    </row>
    <row r="80" spans="1:5" ht="13.5" x14ac:dyDescent="0.25">
      <c r="A80" s="1"/>
      <c r="D80" s="1"/>
      <c r="E80" s="1"/>
    </row>
    <row r="81" spans="1:5" ht="13.5" x14ac:dyDescent="0.25">
      <c r="A81" s="1"/>
      <c r="D81" s="1"/>
      <c r="E81" s="1"/>
    </row>
    <row r="82" spans="1:5" ht="13.5" x14ac:dyDescent="0.25">
      <c r="D82" s="1"/>
      <c r="E82" s="1"/>
    </row>
    <row r="83" spans="1:5" ht="13.5" x14ac:dyDescent="0.25">
      <c r="D83" s="1"/>
      <c r="E83" s="1"/>
    </row>
    <row r="84" spans="1:5" ht="13.5" x14ac:dyDescent="0.25">
      <c r="D84" s="1"/>
      <c r="E84" s="1"/>
    </row>
    <row r="85" spans="1:5" ht="13.5" x14ac:dyDescent="0.25">
      <c r="D85" s="1"/>
      <c r="E85" s="1"/>
    </row>
    <row r="86" spans="1:5" ht="13.5" x14ac:dyDescent="0.25">
      <c r="D86" s="1"/>
      <c r="E86" s="1"/>
    </row>
  </sheetData>
  <sheetProtection algorithmName="SHA-512" hashValue="/XZcPvYQiyCRBMTgN52jT8rNmQCtoN7XBeX01t304dxA5tEl8OVQEU0sf7rMZgjHpY5VoE5I9yta4lZaKsRkdw==" saltValue="NV49S3V6prrYgkRzwSo87A==" spinCount="100000" sheet="1" objects="1" scenarios="1"/>
  <sortState xmlns:xlrd2="http://schemas.microsoft.com/office/spreadsheetml/2017/richdata2" ref="A3:E69">
    <sortCondition ref="E3:E6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RevenueProjections</vt:lpstr>
      <vt:lpstr>ReportInfo</vt:lpstr>
      <vt:lpstr>LookupData</vt:lpstr>
      <vt:lpstr>RevenueProjections!Print_Area</vt:lpstr>
      <vt:lpstr>RevenueProjections!Print_Titles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Leonard Carper</cp:lastModifiedBy>
  <cp:lastPrinted>2025-04-08T18:33:43Z</cp:lastPrinted>
  <dcterms:created xsi:type="dcterms:W3CDTF">1996-10-14T23:33:28Z</dcterms:created>
  <dcterms:modified xsi:type="dcterms:W3CDTF">2025-05-05T17:49:40Z</dcterms:modified>
</cp:coreProperties>
</file>