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R:\!CFY2425\Forms &amp; Instructions\3 Operational Budget\"/>
    </mc:Choice>
  </mc:AlternateContent>
  <xr:revisionPtr revIDLastSave="0" documentId="13_ncr:1_{D6262AFF-8DEA-4BB6-9E31-34CC15E713A9}" xr6:coauthVersionLast="47" xr6:coauthVersionMax="47" xr10:uidLastSave="{00000000-0000-0000-0000-000000000000}"/>
  <workbookProtection workbookAlgorithmName="SHA-512" workbookHashValue="MapUyEok2XiBTOo3W4fXX/pz7tULOItaJytPZqkWkitQQVxJOqgJsx3vlYDbkqa2uwfTEMmrDwzacc9yBdOPPQ==" workbookSaltValue="bxfaO/ZqUGFcNUEoh+kHMw==" workbookSpinCount="100000" lockStructure="1"/>
  <bookViews>
    <workbookView xWindow="-120" yWindow="-120" windowWidth="29040" windowHeight="15840" tabRatio="856" firstSheet="2" activeTab="2" xr2:uid="{00000000-000D-0000-FFFF-FFFF00000000}"/>
  </bookViews>
  <sheets>
    <sheet name="LookupData" sheetId="75" state="hidden" r:id="rId1"/>
    <sheet name="ReportInfo" sheetId="77" state="hidden" r:id="rId2"/>
    <sheet name="Actual Expenditures " sheetId="73" r:id="rId3"/>
    <sheet name="Reconciliation " sheetId="76" r:id="rId4"/>
    <sheet name="Summary " sheetId="74" state="hidden" r:id="rId5"/>
  </sheets>
  <externalReferences>
    <externalReference r:id="rId6"/>
    <externalReference r:id="rId7"/>
  </externalReferences>
  <definedNames>
    <definedName name="EmploymentType" localSheetId="1">OFFSET([1]LookupDataNonCounty!$A$2,0,0,COUNTA([1]LookupDataNonCounty!$A:$A)-1,1)</definedName>
    <definedName name="EmploymentType" localSheetId="4">OFFSET([2]LookupDataNonCounty!$A$2,0,0,COUNTA([2]LookupDataNonCounty!$A:$A)-1,1)</definedName>
    <definedName name="EmploymentType">OFFSET(#REF!,0,0,COUNTA(#REF!)-1,1)</definedName>
    <definedName name="FRSType" localSheetId="1">OFFSET([1]LookupDataNonCounty!$B$2,0,0,COUNTA([1]LookupDataNonCounty!$B:$B)-1,1)</definedName>
    <definedName name="FRSType" localSheetId="4">OFFSET([2]LookupDataNonCounty!$B$2,0,0,COUNTA([2]LookupDataNonCounty!$B:$B)-1,1)</definedName>
    <definedName name="FRSType">OFFSET(#REF!,0,0,COUNTA(#REF!)-1,1)</definedName>
    <definedName name="FTERowsNeeded" localSheetId="1">OFFSET([1]LookupDataNonCounty!#REF!,0,0,COUNTA([1]LookupDataNonCounty!#REF!)-1,1)</definedName>
    <definedName name="FTERowsNeeded" localSheetId="4">OFFSET([2]LookupDataNonCounty!#REF!,0,0,COUNTA([2]LookupDataNonCounty!#REF!)-1,1)</definedName>
    <definedName name="FTERowsNeeded">OFFSET(#REF!,0,0,COUNTA(#REF!)-1,1)</definedName>
    <definedName name="PayType" localSheetId="1">OFFSET([1]LookupDataNonCounty!$F$2,0,0,COUNTA([1]LookupDataNonCounty!$F:$F)-1,1)</definedName>
    <definedName name="PayType" localSheetId="4">OFFSET([2]LookupDataNonCounty!$F$2,0,0,COUNTA([2]LookupDataNonCounty!$F:$F)-1,1)</definedName>
    <definedName name="PayType">OFFSET(#REF!,0,0,COUNTA(#REF!)-1,1)</definedName>
    <definedName name="RecurringStatus" localSheetId="1">OFFSET([1]LookupDataNonCounty!$J$2,0,0,COUNTA([1]LookupDataNonCounty!$J:$J)-1,1)</definedName>
    <definedName name="RecurringStatus" localSheetId="4">OFFSET([2]LookupDataNonCounty!$J$2,0,0,COUNTA([2]LookupDataNonCounty!$J:$J)-1,1)</definedName>
    <definedName name="RecurringStatus">OFFSET(#REF!,0,0,COUNTA(#REF!)-1,1)</definedName>
    <definedName name="VacancyLength" localSheetId="1">OFFSET([1]LookupDataNonCounty!$E$2,0,0,COUNTA([1]LookupDataNonCounty!$E:$E)-1,1)</definedName>
    <definedName name="VacancyLength" localSheetId="4">OFFSET([2]LookupDataNonCounty!$E$2,0,0,COUNTA([2]LookupDataNonCounty!$E:$E)-1,1)</definedName>
    <definedName name="VacancyLength">OFFSET(#REF!,0,0,COUNTA(#REF!)-1,1)</definedName>
    <definedName name="VacancyStatus" localSheetId="1">OFFSET([1]LookupDataNonCounty!$D$2,0,0,COUNTA([1]LookupDataNonCounty!$D:$D)-1,1)</definedName>
    <definedName name="VacancyStatus" localSheetId="4">OFFSET([2]LookupDataNonCounty!$D$2,0,0,COUNTA([2]LookupDataNonCounty!$D:$D)-1,1)</definedName>
    <definedName name="VacancyStatus">OFFSET(#REF!,0,0,COUNTA(#REF!)-1,1)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4" i="76" l="1"/>
  <c r="D6" i="76" l="1"/>
  <c r="J70" i="75"/>
  <c r="B568" i="77" l="1"/>
  <c r="C568" i="77"/>
  <c r="D568" i="77"/>
  <c r="E568" i="77"/>
  <c r="F568" i="77"/>
  <c r="G568" i="77"/>
  <c r="H568" i="77"/>
  <c r="I568" i="77"/>
  <c r="J568" i="77"/>
  <c r="K568" i="77"/>
  <c r="L568" i="77"/>
  <c r="M568" i="77"/>
  <c r="N568" i="77"/>
  <c r="O568" i="77"/>
  <c r="P568" i="77"/>
  <c r="Q568" i="77"/>
  <c r="R568" i="77"/>
  <c r="S568" i="77"/>
  <c r="A568" i="77"/>
  <c r="B548" i="77"/>
  <c r="C548" i="77"/>
  <c r="D548" i="77"/>
  <c r="E548" i="77"/>
  <c r="F548" i="77"/>
  <c r="G548" i="77"/>
  <c r="H548" i="77"/>
  <c r="I548" i="77"/>
  <c r="J548" i="77"/>
  <c r="K548" i="77"/>
  <c r="L548" i="77"/>
  <c r="M548" i="77"/>
  <c r="N548" i="77"/>
  <c r="O548" i="77"/>
  <c r="P548" i="77"/>
  <c r="Q548" i="77"/>
  <c r="R548" i="77"/>
  <c r="S548" i="77"/>
  <c r="A548" i="77"/>
  <c r="D4" i="76"/>
  <c r="D1" i="75"/>
  <c r="F1" i="75"/>
  <c r="E1" i="75"/>
  <c r="B1" i="75"/>
  <c r="D7" i="76"/>
  <c r="D5" i="76" l="1"/>
  <c r="I550" i="77" s="1"/>
  <c r="D8" i="76"/>
  <c r="I553" i="77" s="1"/>
  <c r="C6" i="74"/>
  <c r="I569" i="77" s="1"/>
  <c r="C10" i="74"/>
  <c r="I571" i="77" s="1"/>
  <c r="C21" i="74"/>
  <c r="C23" i="74"/>
  <c r="C25" i="74"/>
  <c r="I570" i="77"/>
  <c r="I572" i="77"/>
  <c r="I573" i="77"/>
  <c r="I575" i="77"/>
  <c r="I576" i="77"/>
  <c r="I577" i="77"/>
  <c r="I580" i="77"/>
  <c r="I581" i="77"/>
  <c r="I582" i="77"/>
  <c r="I583" i="77"/>
  <c r="I584" i="77"/>
  <c r="I585" i="77"/>
  <c r="I586" i="77"/>
  <c r="I587" i="77"/>
  <c r="H587" i="77"/>
  <c r="H586" i="77"/>
  <c r="H585" i="77"/>
  <c r="H584" i="77"/>
  <c r="H583" i="77"/>
  <c r="H582" i="77"/>
  <c r="H581" i="77"/>
  <c r="H579" i="77"/>
  <c r="H578" i="77"/>
  <c r="H577" i="77"/>
  <c r="H576" i="77"/>
  <c r="H575" i="77"/>
  <c r="H574" i="77"/>
  <c r="H573" i="77"/>
  <c r="H572" i="77"/>
  <c r="H571" i="77"/>
  <c r="H570" i="77"/>
  <c r="H569" i="77"/>
  <c r="H580" i="77"/>
  <c r="F576" i="77"/>
  <c r="F577" i="77"/>
  <c r="F578" i="77"/>
  <c r="F579" i="77"/>
  <c r="F575" i="77"/>
  <c r="F570" i="77"/>
  <c r="F571" i="77"/>
  <c r="F572" i="77"/>
  <c r="F573" i="77"/>
  <c r="F574" i="77"/>
  <c r="F569" i="77"/>
  <c r="B573" i="77"/>
  <c r="B574" i="77"/>
  <c r="B575" i="77"/>
  <c r="B576" i="77"/>
  <c r="B577" i="77"/>
  <c r="B578" i="77"/>
  <c r="B579" i="77"/>
  <c r="B580" i="77"/>
  <c r="B581" i="77"/>
  <c r="B582" i="77"/>
  <c r="B583" i="77"/>
  <c r="B584" i="77"/>
  <c r="B585" i="77"/>
  <c r="B586" i="77"/>
  <c r="B587" i="77"/>
  <c r="I565" i="77"/>
  <c r="I559" i="77"/>
  <c r="I558" i="77"/>
  <c r="I557" i="77"/>
  <c r="I555" i="77"/>
  <c r="F567" i="77"/>
  <c r="H567" i="77"/>
  <c r="H562" i="77"/>
  <c r="H563" i="77"/>
  <c r="H564" i="77"/>
  <c r="H565" i="77"/>
  <c r="H566" i="77"/>
  <c r="H561" i="77"/>
  <c r="H556" i="77"/>
  <c r="H557" i="77"/>
  <c r="H558" i="77"/>
  <c r="H559" i="77"/>
  <c r="H560" i="77"/>
  <c r="H555" i="77"/>
  <c r="F562" i="77"/>
  <c r="F563" i="77"/>
  <c r="F564" i="77"/>
  <c r="F565" i="77"/>
  <c r="F566" i="77"/>
  <c r="F561" i="77"/>
  <c r="F556" i="77"/>
  <c r="F557" i="77"/>
  <c r="F558" i="77"/>
  <c r="F559" i="77"/>
  <c r="F560" i="77"/>
  <c r="F555" i="77"/>
  <c r="F550" i="77"/>
  <c r="F551" i="77"/>
  <c r="F552" i="77"/>
  <c r="F553" i="77"/>
  <c r="F554" i="77"/>
  <c r="F549" i="77"/>
  <c r="A1" i="76"/>
  <c r="I549" i="77"/>
  <c r="I552" i="77"/>
  <c r="I551" i="77"/>
  <c r="H550" i="77"/>
  <c r="H551" i="77"/>
  <c r="H552" i="77"/>
  <c r="H553" i="77"/>
  <c r="H554" i="77"/>
  <c r="H549" i="77"/>
  <c r="B550" i="77"/>
  <c r="B551" i="77"/>
  <c r="B552" i="77"/>
  <c r="B553" i="77"/>
  <c r="B554" i="77"/>
  <c r="B555" i="77"/>
  <c r="B556" i="77"/>
  <c r="B557" i="77"/>
  <c r="B558" i="77"/>
  <c r="B559" i="77"/>
  <c r="B560" i="77"/>
  <c r="B561" i="77"/>
  <c r="B562" i="77"/>
  <c r="B563" i="77"/>
  <c r="B564" i="77"/>
  <c r="B565" i="77"/>
  <c r="B566" i="77"/>
  <c r="B567" i="77"/>
  <c r="B569" i="77"/>
  <c r="B570" i="77"/>
  <c r="B571" i="77"/>
  <c r="B572" i="77"/>
  <c r="B549" i="77"/>
  <c r="B540" i="77"/>
  <c r="B541" i="77"/>
  <c r="B542" i="77"/>
  <c r="B543" i="77"/>
  <c r="B544" i="77"/>
  <c r="B545" i="77"/>
  <c r="B546" i="77"/>
  <c r="B547" i="77"/>
  <c r="B539" i="77"/>
  <c r="I547" i="77"/>
  <c r="F547" i="77"/>
  <c r="G547" i="77"/>
  <c r="G541" i="77"/>
  <c r="G542" i="77"/>
  <c r="G543" i="77"/>
  <c r="G544" i="77"/>
  <c r="G545" i="77"/>
  <c r="G546" i="77"/>
  <c r="G540" i="77"/>
  <c r="F540" i="77"/>
  <c r="F541" i="77"/>
  <c r="F542" i="77"/>
  <c r="F543" i="77"/>
  <c r="F544" i="77"/>
  <c r="F545" i="77"/>
  <c r="F546" i="77"/>
  <c r="H546" i="77"/>
  <c r="I546" i="77"/>
  <c r="H540" i="77"/>
  <c r="I540" i="77"/>
  <c r="H541" i="77"/>
  <c r="I541" i="77"/>
  <c r="H542" i="77"/>
  <c r="I542" i="77"/>
  <c r="H543" i="77"/>
  <c r="I543" i="77"/>
  <c r="H544" i="77"/>
  <c r="I544" i="77"/>
  <c r="H545" i="77"/>
  <c r="I545" i="77"/>
  <c r="I539" i="77"/>
  <c r="H539" i="77"/>
  <c r="F539" i="77"/>
  <c r="F536" i="77"/>
  <c r="B503" i="77"/>
  <c r="E503" i="77"/>
  <c r="B504" i="77"/>
  <c r="E504" i="77"/>
  <c r="B505" i="77"/>
  <c r="E505" i="77"/>
  <c r="B506" i="77"/>
  <c r="E506" i="77"/>
  <c r="B507" i="77"/>
  <c r="E507" i="77"/>
  <c r="B508" i="77"/>
  <c r="E508" i="77"/>
  <c r="B509" i="77"/>
  <c r="E509" i="77"/>
  <c r="B510" i="77"/>
  <c r="E510" i="77"/>
  <c r="B511" i="77"/>
  <c r="E511" i="77"/>
  <c r="B512" i="77"/>
  <c r="E512" i="77"/>
  <c r="B513" i="77"/>
  <c r="E513" i="77"/>
  <c r="B514" i="77"/>
  <c r="E514" i="77"/>
  <c r="B515" i="77"/>
  <c r="E515" i="77"/>
  <c r="B516" i="77"/>
  <c r="E516" i="77"/>
  <c r="B517" i="77"/>
  <c r="E517" i="77"/>
  <c r="B518" i="77"/>
  <c r="E518" i="77"/>
  <c r="B519" i="77"/>
  <c r="E519" i="77"/>
  <c r="B520" i="77"/>
  <c r="E520" i="77"/>
  <c r="B521" i="77"/>
  <c r="E521" i="77"/>
  <c r="B522" i="77"/>
  <c r="E522" i="77"/>
  <c r="B523" i="77"/>
  <c r="E523" i="77"/>
  <c r="B524" i="77"/>
  <c r="E524" i="77"/>
  <c r="B525" i="77"/>
  <c r="E525" i="77"/>
  <c r="B526" i="77"/>
  <c r="E526" i="77"/>
  <c r="B527" i="77"/>
  <c r="E527" i="77"/>
  <c r="B528" i="77"/>
  <c r="E528" i="77"/>
  <c r="B529" i="77"/>
  <c r="E529" i="77"/>
  <c r="B530" i="77"/>
  <c r="E530" i="77"/>
  <c r="B531" i="77"/>
  <c r="E531" i="77"/>
  <c r="B532" i="77"/>
  <c r="E532" i="77"/>
  <c r="B533" i="77"/>
  <c r="E533" i="77"/>
  <c r="B534" i="77"/>
  <c r="E534" i="77"/>
  <c r="B535" i="77"/>
  <c r="E535" i="77"/>
  <c r="B536" i="77"/>
  <c r="E536" i="77"/>
  <c r="B537" i="77"/>
  <c r="E537" i="77"/>
  <c r="B538" i="77"/>
  <c r="E538" i="77"/>
  <c r="E502" i="77"/>
  <c r="B466" i="77"/>
  <c r="E466" i="77"/>
  <c r="B467" i="77"/>
  <c r="E467" i="77"/>
  <c r="B468" i="77"/>
  <c r="E468" i="77"/>
  <c r="B469" i="77"/>
  <c r="E469" i="77"/>
  <c r="B470" i="77"/>
  <c r="E470" i="77"/>
  <c r="B471" i="77"/>
  <c r="E471" i="77"/>
  <c r="B472" i="77"/>
  <c r="E472" i="77"/>
  <c r="B473" i="77"/>
  <c r="E473" i="77"/>
  <c r="B474" i="77"/>
  <c r="E474" i="77"/>
  <c r="B475" i="77"/>
  <c r="E475" i="77"/>
  <c r="B476" i="77"/>
  <c r="E476" i="77"/>
  <c r="B477" i="77"/>
  <c r="E477" i="77"/>
  <c r="B478" i="77"/>
  <c r="E478" i="77"/>
  <c r="B479" i="77"/>
  <c r="E479" i="77"/>
  <c r="B480" i="77"/>
  <c r="E480" i="77"/>
  <c r="B481" i="77"/>
  <c r="E481" i="77"/>
  <c r="B482" i="77"/>
  <c r="E482" i="77"/>
  <c r="B483" i="77"/>
  <c r="E483" i="77"/>
  <c r="B484" i="77"/>
  <c r="E484" i="77"/>
  <c r="B485" i="77"/>
  <c r="E485" i="77"/>
  <c r="B486" i="77"/>
  <c r="E486" i="77"/>
  <c r="B487" i="77"/>
  <c r="E487" i="77"/>
  <c r="B488" i="77"/>
  <c r="E488" i="77"/>
  <c r="B489" i="77"/>
  <c r="E489" i="77"/>
  <c r="B490" i="77"/>
  <c r="E490" i="77"/>
  <c r="B491" i="77"/>
  <c r="E491" i="77"/>
  <c r="B492" i="77"/>
  <c r="E492" i="77"/>
  <c r="B493" i="77"/>
  <c r="E493" i="77"/>
  <c r="B494" i="77"/>
  <c r="E494" i="77"/>
  <c r="B495" i="77"/>
  <c r="E495" i="77"/>
  <c r="B496" i="77"/>
  <c r="E496" i="77"/>
  <c r="B497" i="77"/>
  <c r="E497" i="77"/>
  <c r="B498" i="77"/>
  <c r="E498" i="77"/>
  <c r="B499" i="77"/>
  <c r="E499" i="77"/>
  <c r="B500" i="77"/>
  <c r="E500" i="77"/>
  <c r="B501" i="77"/>
  <c r="E501" i="77"/>
  <c r="B502" i="77"/>
  <c r="E465" i="77"/>
  <c r="B429" i="77"/>
  <c r="D429" i="77"/>
  <c r="E429" i="77"/>
  <c r="B430" i="77"/>
  <c r="D430" i="77"/>
  <c r="E430" i="77"/>
  <c r="B431" i="77"/>
  <c r="D431" i="77"/>
  <c r="E431" i="77"/>
  <c r="B432" i="77"/>
  <c r="D432" i="77"/>
  <c r="E432" i="77"/>
  <c r="B433" i="77"/>
  <c r="D433" i="77"/>
  <c r="E433" i="77"/>
  <c r="B434" i="77"/>
  <c r="D434" i="77"/>
  <c r="E434" i="77"/>
  <c r="B435" i="77"/>
  <c r="D435" i="77"/>
  <c r="E435" i="77"/>
  <c r="B436" i="77"/>
  <c r="D436" i="77"/>
  <c r="E436" i="77"/>
  <c r="B437" i="77"/>
  <c r="D437" i="77"/>
  <c r="E437" i="77"/>
  <c r="B438" i="77"/>
  <c r="D438" i="77"/>
  <c r="E438" i="77"/>
  <c r="B439" i="77"/>
  <c r="D439" i="77"/>
  <c r="E439" i="77"/>
  <c r="B440" i="77"/>
  <c r="D440" i="77"/>
  <c r="E440" i="77"/>
  <c r="B441" i="77"/>
  <c r="D441" i="77"/>
  <c r="E441" i="77"/>
  <c r="B442" i="77"/>
  <c r="D442" i="77"/>
  <c r="E442" i="77"/>
  <c r="B443" i="77"/>
  <c r="D443" i="77"/>
  <c r="E443" i="77"/>
  <c r="B444" i="77"/>
  <c r="D444" i="77"/>
  <c r="E444" i="77"/>
  <c r="B445" i="77"/>
  <c r="D445" i="77"/>
  <c r="E445" i="77"/>
  <c r="B446" i="77"/>
  <c r="D446" i="77"/>
  <c r="E446" i="77"/>
  <c r="B447" i="77"/>
  <c r="D447" i="77"/>
  <c r="E447" i="77"/>
  <c r="B448" i="77"/>
  <c r="D448" i="77"/>
  <c r="E448" i="77"/>
  <c r="B449" i="77"/>
  <c r="D449" i="77"/>
  <c r="E449" i="77"/>
  <c r="B450" i="77"/>
  <c r="D450" i="77"/>
  <c r="E450" i="77"/>
  <c r="B451" i="77"/>
  <c r="D451" i="77"/>
  <c r="E451" i="77"/>
  <c r="B452" i="77"/>
  <c r="D452" i="77"/>
  <c r="E452" i="77"/>
  <c r="B453" i="77"/>
  <c r="D453" i="77"/>
  <c r="E453" i="77"/>
  <c r="B454" i="77"/>
  <c r="D454" i="77"/>
  <c r="E454" i="77"/>
  <c r="B455" i="77"/>
  <c r="D455" i="77"/>
  <c r="E455" i="77"/>
  <c r="B456" i="77"/>
  <c r="D456" i="77"/>
  <c r="E456" i="77"/>
  <c r="B457" i="77"/>
  <c r="D457" i="77"/>
  <c r="E457" i="77"/>
  <c r="B458" i="77"/>
  <c r="D458" i="77"/>
  <c r="E458" i="77"/>
  <c r="B459" i="77"/>
  <c r="D459" i="77"/>
  <c r="E459" i="77"/>
  <c r="B460" i="77"/>
  <c r="D460" i="77"/>
  <c r="E460" i="77"/>
  <c r="B461" i="77"/>
  <c r="D461" i="77"/>
  <c r="E461" i="77"/>
  <c r="B462" i="77"/>
  <c r="D462" i="77"/>
  <c r="E462" i="77"/>
  <c r="B463" i="77"/>
  <c r="D463" i="77"/>
  <c r="E463" i="77"/>
  <c r="B464" i="77"/>
  <c r="D464" i="77"/>
  <c r="E464" i="77"/>
  <c r="B465" i="77"/>
  <c r="I538" i="77"/>
  <c r="I537" i="77"/>
  <c r="I536" i="77"/>
  <c r="I535" i="77"/>
  <c r="I534" i="77"/>
  <c r="I533" i="77"/>
  <c r="I532" i="77"/>
  <c r="I531" i="77"/>
  <c r="I530" i="77"/>
  <c r="I529" i="77"/>
  <c r="I528" i="77"/>
  <c r="I527" i="77"/>
  <c r="I526" i="77"/>
  <c r="I525" i="77"/>
  <c r="I524" i="77"/>
  <c r="I523" i="77"/>
  <c r="I522" i="77"/>
  <c r="I521" i="77"/>
  <c r="I520" i="77"/>
  <c r="I519" i="77"/>
  <c r="I518" i="77"/>
  <c r="I517" i="77"/>
  <c r="I516" i="77"/>
  <c r="I515" i="77"/>
  <c r="I514" i="77"/>
  <c r="I513" i="77"/>
  <c r="I512" i="77"/>
  <c r="I511" i="77"/>
  <c r="I510" i="77"/>
  <c r="I509" i="77"/>
  <c r="I508" i="77"/>
  <c r="I507" i="77"/>
  <c r="I506" i="77"/>
  <c r="I505" i="77"/>
  <c r="I504" i="77"/>
  <c r="I503" i="77"/>
  <c r="I502" i="77"/>
  <c r="H538" i="77"/>
  <c r="H537" i="77"/>
  <c r="G537" i="77"/>
  <c r="F537" i="77"/>
  <c r="H536" i="77"/>
  <c r="G536" i="77"/>
  <c r="H535" i="77"/>
  <c r="G535" i="77"/>
  <c r="F535" i="77"/>
  <c r="H534" i="77"/>
  <c r="G534" i="77"/>
  <c r="F534" i="77"/>
  <c r="H533" i="77"/>
  <c r="G533" i="77"/>
  <c r="F533" i="77"/>
  <c r="H532" i="77"/>
  <c r="G532" i="77"/>
  <c r="F532" i="77"/>
  <c r="H531" i="77"/>
  <c r="G531" i="77"/>
  <c r="F531" i="77"/>
  <c r="H530" i="77"/>
  <c r="G530" i="77"/>
  <c r="F530" i="77"/>
  <c r="H529" i="77"/>
  <c r="G529" i="77"/>
  <c r="F529" i="77"/>
  <c r="H528" i="77"/>
  <c r="G528" i="77"/>
  <c r="F528" i="77"/>
  <c r="H527" i="77"/>
  <c r="G527" i="77"/>
  <c r="F527" i="77"/>
  <c r="H526" i="77"/>
  <c r="G526" i="77"/>
  <c r="F526" i="77"/>
  <c r="H525" i="77"/>
  <c r="G525" i="77"/>
  <c r="F525" i="77"/>
  <c r="H524" i="77"/>
  <c r="G524" i="77"/>
  <c r="F524" i="77"/>
  <c r="H523" i="77"/>
  <c r="G523" i="77"/>
  <c r="F523" i="77"/>
  <c r="H522" i="77"/>
  <c r="G522" i="77"/>
  <c r="F522" i="77"/>
  <c r="H521" i="77"/>
  <c r="G521" i="77"/>
  <c r="F521" i="77"/>
  <c r="H520" i="77"/>
  <c r="G520" i="77"/>
  <c r="F520" i="77"/>
  <c r="H519" i="77"/>
  <c r="G519" i="77"/>
  <c r="F519" i="77"/>
  <c r="H518" i="77"/>
  <c r="G518" i="77"/>
  <c r="F518" i="77"/>
  <c r="H517" i="77"/>
  <c r="G517" i="77"/>
  <c r="F517" i="77"/>
  <c r="H516" i="77"/>
  <c r="G516" i="77"/>
  <c r="F516" i="77"/>
  <c r="H515" i="77"/>
  <c r="G515" i="77"/>
  <c r="F515" i="77"/>
  <c r="H514" i="77"/>
  <c r="G514" i="77"/>
  <c r="F514" i="77"/>
  <c r="H513" i="77"/>
  <c r="G513" i="77"/>
  <c r="F513" i="77"/>
  <c r="H512" i="77"/>
  <c r="G512" i="77"/>
  <c r="F512" i="77"/>
  <c r="H511" i="77"/>
  <c r="G511" i="77"/>
  <c r="F511" i="77"/>
  <c r="H510" i="77"/>
  <c r="G510" i="77"/>
  <c r="F510" i="77"/>
  <c r="H509" i="77"/>
  <c r="G509" i="77"/>
  <c r="F509" i="77"/>
  <c r="H508" i="77"/>
  <c r="G508" i="77"/>
  <c r="F508" i="77"/>
  <c r="H507" i="77"/>
  <c r="G507" i="77"/>
  <c r="F507" i="77"/>
  <c r="H506" i="77"/>
  <c r="G506" i="77"/>
  <c r="F506" i="77"/>
  <c r="H505" i="77"/>
  <c r="G505" i="77"/>
  <c r="F505" i="77"/>
  <c r="H504" i="77"/>
  <c r="G504" i="77"/>
  <c r="F504" i="77"/>
  <c r="H503" i="77"/>
  <c r="G503" i="77"/>
  <c r="F503" i="77"/>
  <c r="H502" i="77"/>
  <c r="G502" i="77"/>
  <c r="F502" i="77"/>
  <c r="I501" i="77"/>
  <c r="I500" i="77"/>
  <c r="I499" i="77"/>
  <c r="I498" i="77"/>
  <c r="I497" i="77"/>
  <c r="I496" i="77"/>
  <c r="I495" i="77"/>
  <c r="I494" i="77"/>
  <c r="I493" i="77"/>
  <c r="I492" i="77"/>
  <c r="I491" i="77"/>
  <c r="I490" i="77"/>
  <c r="I489" i="77"/>
  <c r="I488" i="77"/>
  <c r="I487" i="77"/>
  <c r="I486" i="77"/>
  <c r="I485" i="77"/>
  <c r="I484" i="77"/>
  <c r="I483" i="77"/>
  <c r="I482" i="77"/>
  <c r="I481" i="77"/>
  <c r="I480" i="77"/>
  <c r="I479" i="77"/>
  <c r="I478" i="77"/>
  <c r="I477" i="77"/>
  <c r="I476" i="77"/>
  <c r="I475" i="77"/>
  <c r="I474" i="77"/>
  <c r="I473" i="77"/>
  <c r="I472" i="77"/>
  <c r="I471" i="77"/>
  <c r="I470" i="77"/>
  <c r="I469" i="77"/>
  <c r="I468" i="77"/>
  <c r="I467" i="77"/>
  <c r="I466" i="77"/>
  <c r="I465" i="77"/>
  <c r="H501" i="77"/>
  <c r="H500" i="77"/>
  <c r="G500" i="77"/>
  <c r="F500" i="77"/>
  <c r="H499" i="77"/>
  <c r="G499" i="77"/>
  <c r="F499" i="77"/>
  <c r="H498" i="77"/>
  <c r="G498" i="77"/>
  <c r="F498" i="77"/>
  <c r="H497" i="77"/>
  <c r="G497" i="77"/>
  <c r="F497" i="77"/>
  <c r="H496" i="77"/>
  <c r="G496" i="77"/>
  <c r="F496" i="77"/>
  <c r="H495" i="77"/>
  <c r="G495" i="77"/>
  <c r="F495" i="77"/>
  <c r="H494" i="77"/>
  <c r="G494" i="77"/>
  <c r="F494" i="77"/>
  <c r="H493" i="77"/>
  <c r="G493" i="77"/>
  <c r="F493" i="77"/>
  <c r="H492" i="77"/>
  <c r="G492" i="77"/>
  <c r="F492" i="77"/>
  <c r="H491" i="77"/>
  <c r="G491" i="77"/>
  <c r="F491" i="77"/>
  <c r="H490" i="77"/>
  <c r="G490" i="77"/>
  <c r="F490" i="77"/>
  <c r="H489" i="77"/>
  <c r="G489" i="77"/>
  <c r="F489" i="77"/>
  <c r="H488" i="77"/>
  <c r="G488" i="77"/>
  <c r="F488" i="77"/>
  <c r="H487" i="77"/>
  <c r="G487" i="77"/>
  <c r="F487" i="77"/>
  <c r="H486" i="77"/>
  <c r="G486" i="77"/>
  <c r="F486" i="77"/>
  <c r="H485" i="77"/>
  <c r="G485" i="77"/>
  <c r="F485" i="77"/>
  <c r="H484" i="77"/>
  <c r="G484" i="77"/>
  <c r="F484" i="77"/>
  <c r="H483" i="77"/>
  <c r="G483" i="77"/>
  <c r="F483" i="77"/>
  <c r="H482" i="77"/>
  <c r="G482" i="77"/>
  <c r="F482" i="77"/>
  <c r="H481" i="77"/>
  <c r="G481" i="77"/>
  <c r="F481" i="77"/>
  <c r="H480" i="77"/>
  <c r="G480" i="77"/>
  <c r="F480" i="77"/>
  <c r="H479" i="77"/>
  <c r="G479" i="77"/>
  <c r="F479" i="77"/>
  <c r="H478" i="77"/>
  <c r="G478" i="77"/>
  <c r="F478" i="77"/>
  <c r="H477" i="77"/>
  <c r="G477" i="77"/>
  <c r="F477" i="77"/>
  <c r="H476" i="77"/>
  <c r="G476" i="77"/>
  <c r="F476" i="77"/>
  <c r="H475" i="77"/>
  <c r="G475" i="77"/>
  <c r="F475" i="77"/>
  <c r="H474" i="77"/>
  <c r="G474" i="77"/>
  <c r="F474" i="77"/>
  <c r="H473" i="77"/>
  <c r="G473" i="77"/>
  <c r="F473" i="77"/>
  <c r="H472" i="77"/>
  <c r="G472" i="77"/>
  <c r="F472" i="77"/>
  <c r="H471" i="77"/>
  <c r="G471" i="77"/>
  <c r="F471" i="77"/>
  <c r="H470" i="77"/>
  <c r="G470" i="77"/>
  <c r="F470" i="77"/>
  <c r="H469" i="77"/>
  <c r="G469" i="77"/>
  <c r="F469" i="77"/>
  <c r="H468" i="77"/>
  <c r="G468" i="77"/>
  <c r="F468" i="77"/>
  <c r="H467" i="77"/>
  <c r="G467" i="77"/>
  <c r="F467" i="77"/>
  <c r="H466" i="77"/>
  <c r="G466" i="77"/>
  <c r="F466" i="77"/>
  <c r="H465" i="77"/>
  <c r="G465" i="77"/>
  <c r="F465" i="77"/>
  <c r="I464" i="77"/>
  <c r="I463" i="77"/>
  <c r="I462" i="77"/>
  <c r="I461" i="77"/>
  <c r="I460" i="77"/>
  <c r="I459" i="77"/>
  <c r="I458" i="77"/>
  <c r="I457" i="77"/>
  <c r="I456" i="77"/>
  <c r="I455" i="77"/>
  <c r="I454" i="77"/>
  <c r="I453" i="77"/>
  <c r="I452" i="77"/>
  <c r="I451" i="77"/>
  <c r="I450" i="77"/>
  <c r="I449" i="77"/>
  <c r="I448" i="77"/>
  <c r="I447" i="77"/>
  <c r="I446" i="77"/>
  <c r="I445" i="77"/>
  <c r="I444" i="77"/>
  <c r="I443" i="77"/>
  <c r="I442" i="77"/>
  <c r="I441" i="77"/>
  <c r="I440" i="77"/>
  <c r="I439" i="77"/>
  <c r="I438" i="77"/>
  <c r="I437" i="77"/>
  <c r="I436" i="77"/>
  <c r="I435" i="77"/>
  <c r="I434" i="77"/>
  <c r="I433" i="77"/>
  <c r="I432" i="77"/>
  <c r="I431" i="77"/>
  <c r="I430" i="77"/>
  <c r="I429" i="77"/>
  <c r="I428" i="77"/>
  <c r="H464" i="77"/>
  <c r="H463" i="77"/>
  <c r="G463" i="77"/>
  <c r="F463" i="77"/>
  <c r="H462" i="77"/>
  <c r="G462" i="77"/>
  <c r="F462" i="77"/>
  <c r="H461" i="77"/>
  <c r="G461" i="77"/>
  <c r="F461" i="77"/>
  <c r="H460" i="77"/>
  <c r="G460" i="77"/>
  <c r="F460" i="77"/>
  <c r="H459" i="77"/>
  <c r="G459" i="77"/>
  <c r="F459" i="77"/>
  <c r="H458" i="77"/>
  <c r="G458" i="77"/>
  <c r="F458" i="77"/>
  <c r="H457" i="77"/>
  <c r="G457" i="77"/>
  <c r="F457" i="77"/>
  <c r="H456" i="77"/>
  <c r="G456" i="77"/>
  <c r="F456" i="77"/>
  <c r="H455" i="77"/>
  <c r="G455" i="77"/>
  <c r="F455" i="77"/>
  <c r="H454" i="77"/>
  <c r="G454" i="77"/>
  <c r="F454" i="77"/>
  <c r="H453" i="77"/>
  <c r="G453" i="77"/>
  <c r="F453" i="77"/>
  <c r="H452" i="77"/>
  <c r="G452" i="77"/>
  <c r="F452" i="77"/>
  <c r="H451" i="77"/>
  <c r="G451" i="77"/>
  <c r="F451" i="77"/>
  <c r="H450" i="77"/>
  <c r="G450" i="77"/>
  <c r="F450" i="77"/>
  <c r="H449" i="77"/>
  <c r="G449" i="77"/>
  <c r="F449" i="77"/>
  <c r="H448" i="77"/>
  <c r="G448" i="77"/>
  <c r="F448" i="77"/>
  <c r="H447" i="77"/>
  <c r="G447" i="77"/>
  <c r="F447" i="77"/>
  <c r="H446" i="77"/>
  <c r="G446" i="77"/>
  <c r="F446" i="77"/>
  <c r="H445" i="77"/>
  <c r="G445" i="77"/>
  <c r="F445" i="77"/>
  <c r="H444" i="77"/>
  <c r="G444" i="77"/>
  <c r="F444" i="77"/>
  <c r="H443" i="77"/>
  <c r="G443" i="77"/>
  <c r="F443" i="77"/>
  <c r="H442" i="77"/>
  <c r="G442" i="77"/>
  <c r="F442" i="77"/>
  <c r="H441" i="77"/>
  <c r="G441" i="77"/>
  <c r="F441" i="77"/>
  <c r="H440" i="77"/>
  <c r="G440" i="77"/>
  <c r="F440" i="77"/>
  <c r="H439" i="77"/>
  <c r="G439" i="77"/>
  <c r="F439" i="77"/>
  <c r="H438" i="77"/>
  <c r="G438" i="77"/>
  <c r="F438" i="77"/>
  <c r="H437" i="77"/>
  <c r="G437" i="77"/>
  <c r="F437" i="77"/>
  <c r="H436" i="77"/>
  <c r="G436" i="77"/>
  <c r="F436" i="77"/>
  <c r="H435" i="77"/>
  <c r="G435" i="77"/>
  <c r="F435" i="77"/>
  <c r="H434" i="77"/>
  <c r="G434" i="77"/>
  <c r="F434" i="77"/>
  <c r="H433" i="77"/>
  <c r="G433" i="77"/>
  <c r="F433" i="77"/>
  <c r="H432" i="77"/>
  <c r="G432" i="77"/>
  <c r="F432" i="77"/>
  <c r="H431" i="77"/>
  <c r="G431" i="77"/>
  <c r="F431" i="77"/>
  <c r="H430" i="77"/>
  <c r="G430" i="77"/>
  <c r="F430" i="77"/>
  <c r="H429" i="77"/>
  <c r="G429" i="77"/>
  <c r="F429" i="77"/>
  <c r="H428" i="77"/>
  <c r="G428" i="77"/>
  <c r="F428" i="77"/>
  <c r="E428" i="77"/>
  <c r="D428" i="77"/>
  <c r="B392" i="77"/>
  <c r="D392" i="77"/>
  <c r="E392" i="77"/>
  <c r="B393" i="77"/>
  <c r="D393" i="77"/>
  <c r="E393" i="77"/>
  <c r="B394" i="77"/>
  <c r="D394" i="77"/>
  <c r="E394" i="77"/>
  <c r="B395" i="77"/>
  <c r="D395" i="77"/>
  <c r="E395" i="77"/>
  <c r="B396" i="77"/>
  <c r="D396" i="77"/>
  <c r="E396" i="77"/>
  <c r="B397" i="77"/>
  <c r="D397" i="77"/>
  <c r="E397" i="77"/>
  <c r="B398" i="77"/>
  <c r="D398" i="77"/>
  <c r="E398" i="77"/>
  <c r="B399" i="77"/>
  <c r="D399" i="77"/>
  <c r="E399" i="77"/>
  <c r="B400" i="77"/>
  <c r="D400" i="77"/>
  <c r="E400" i="77"/>
  <c r="B401" i="77"/>
  <c r="D401" i="77"/>
  <c r="E401" i="77"/>
  <c r="B402" i="77"/>
  <c r="D402" i="77"/>
  <c r="E402" i="77"/>
  <c r="B403" i="77"/>
  <c r="D403" i="77"/>
  <c r="E403" i="77"/>
  <c r="B404" i="77"/>
  <c r="D404" i="77"/>
  <c r="E404" i="77"/>
  <c r="B405" i="77"/>
  <c r="D405" i="77"/>
  <c r="E405" i="77"/>
  <c r="B406" i="77"/>
  <c r="D406" i="77"/>
  <c r="E406" i="77"/>
  <c r="B407" i="77"/>
  <c r="D407" i="77"/>
  <c r="E407" i="77"/>
  <c r="B408" i="77"/>
  <c r="D408" i="77"/>
  <c r="E408" i="77"/>
  <c r="B409" i="77"/>
  <c r="D409" i="77"/>
  <c r="E409" i="77"/>
  <c r="B410" i="77"/>
  <c r="D410" i="77"/>
  <c r="E410" i="77"/>
  <c r="B411" i="77"/>
  <c r="D411" i="77"/>
  <c r="E411" i="77"/>
  <c r="B412" i="77"/>
  <c r="D412" i="77"/>
  <c r="E412" i="77"/>
  <c r="B413" i="77"/>
  <c r="D413" i="77"/>
  <c r="E413" i="77"/>
  <c r="B414" i="77"/>
  <c r="D414" i="77"/>
  <c r="E414" i="77"/>
  <c r="B415" i="77"/>
  <c r="D415" i="77"/>
  <c r="E415" i="77"/>
  <c r="B416" i="77"/>
  <c r="D416" i="77"/>
  <c r="E416" i="77"/>
  <c r="B417" i="77"/>
  <c r="D417" i="77"/>
  <c r="E417" i="77"/>
  <c r="B418" i="77"/>
  <c r="D418" i="77"/>
  <c r="E418" i="77"/>
  <c r="B419" i="77"/>
  <c r="D419" i="77"/>
  <c r="E419" i="77"/>
  <c r="B420" i="77"/>
  <c r="D420" i="77"/>
  <c r="E420" i="77"/>
  <c r="B421" i="77"/>
  <c r="D421" i="77"/>
  <c r="E421" i="77"/>
  <c r="B422" i="77"/>
  <c r="D422" i="77"/>
  <c r="E422" i="77"/>
  <c r="B423" i="77"/>
  <c r="D423" i="77"/>
  <c r="E423" i="77"/>
  <c r="B424" i="77"/>
  <c r="D424" i="77"/>
  <c r="E424" i="77"/>
  <c r="B425" i="77"/>
  <c r="D425" i="77"/>
  <c r="E425" i="77"/>
  <c r="B426" i="77"/>
  <c r="D426" i="77"/>
  <c r="E426" i="77"/>
  <c r="B427" i="77"/>
  <c r="D427" i="77"/>
  <c r="E427" i="77"/>
  <c r="B428" i="77"/>
  <c r="E391" i="77"/>
  <c r="D391" i="77"/>
  <c r="B355" i="77"/>
  <c r="D355" i="77"/>
  <c r="E355" i="77"/>
  <c r="B356" i="77"/>
  <c r="D356" i="77"/>
  <c r="E356" i="77"/>
  <c r="B357" i="77"/>
  <c r="D357" i="77"/>
  <c r="E357" i="77"/>
  <c r="B358" i="77"/>
  <c r="D358" i="77"/>
  <c r="E358" i="77"/>
  <c r="B359" i="77"/>
  <c r="D359" i="77"/>
  <c r="E359" i="77"/>
  <c r="B360" i="77"/>
  <c r="D360" i="77"/>
  <c r="E360" i="77"/>
  <c r="B361" i="77"/>
  <c r="D361" i="77"/>
  <c r="E361" i="77"/>
  <c r="B362" i="77"/>
  <c r="D362" i="77"/>
  <c r="E362" i="77"/>
  <c r="B363" i="77"/>
  <c r="D363" i="77"/>
  <c r="E363" i="77"/>
  <c r="B364" i="77"/>
  <c r="D364" i="77"/>
  <c r="E364" i="77"/>
  <c r="B365" i="77"/>
  <c r="D365" i="77"/>
  <c r="E365" i="77"/>
  <c r="B366" i="77"/>
  <c r="D366" i="77"/>
  <c r="E366" i="77"/>
  <c r="B367" i="77"/>
  <c r="D367" i="77"/>
  <c r="E367" i="77"/>
  <c r="B368" i="77"/>
  <c r="D368" i="77"/>
  <c r="E368" i="77"/>
  <c r="B369" i="77"/>
  <c r="D369" i="77"/>
  <c r="E369" i="77"/>
  <c r="B370" i="77"/>
  <c r="D370" i="77"/>
  <c r="E370" i="77"/>
  <c r="B371" i="77"/>
  <c r="D371" i="77"/>
  <c r="E371" i="77"/>
  <c r="B372" i="77"/>
  <c r="D372" i="77"/>
  <c r="E372" i="77"/>
  <c r="B373" i="77"/>
  <c r="D373" i="77"/>
  <c r="E373" i="77"/>
  <c r="B374" i="77"/>
  <c r="D374" i="77"/>
  <c r="E374" i="77"/>
  <c r="B375" i="77"/>
  <c r="D375" i="77"/>
  <c r="E375" i="77"/>
  <c r="B376" i="77"/>
  <c r="D376" i="77"/>
  <c r="E376" i="77"/>
  <c r="B377" i="77"/>
  <c r="D377" i="77"/>
  <c r="E377" i="77"/>
  <c r="B378" i="77"/>
  <c r="D378" i="77"/>
  <c r="E378" i="77"/>
  <c r="B379" i="77"/>
  <c r="D379" i="77"/>
  <c r="E379" i="77"/>
  <c r="B380" i="77"/>
  <c r="D380" i="77"/>
  <c r="E380" i="77"/>
  <c r="B381" i="77"/>
  <c r="D381" i="77"/>
  <c r="E381" i="77"/>
  <c r="B382" i="77"/>
  <c r="D382" i="77"/>
  <c r="E382" i="77"/>
  <c r="B383" i="77"/>
  <c r="D383" i="77"/>
  <c r="E383" i="77"/>
  <c r="B384" i="77"/>
  <c r="D384" i="77"/>
  <c r="E384" i="77"/>
  <c r="B385" i="77"/>
  <c r="D385" i="77"/>
  <c r="E385" i="77"/>
  <c r="B386" i="77"/>
  <c r="D386" i="77"/>
  <c r="E386" i="77"/>
  <c r="B387" i="77"/>
  <c r="D387" i="77"/>
  <c r="E387" i="77"/>
  <c r="B388" i="77"/>
  <c r="D388" i="77"/>
  <c r="E388" i="77"/>
  <c r="B389" i="77"/>
  <c r="D389" i="77"/>
  <c r="E389" i="77"/>
  <c r="B390" i="77"/>
  <c r="D390" i="77"/>
  <c r="E390" i="77"/>
  <c r="B391" i="77"/>
  <c r="E354" i="77"/>
  <c r="D354" i="77"/>
  <c r="B318" i="77"/>
  <c r="D318" i="77"/>
  <c r="E318" i="77"/>
  <c r="B319" i="77"/>
  <c r="D319" i="77"/>
  <c r="E319" i="77"/>
  <c r="B320" i="77"/>
  <c r="D320" i="77"/>
  <c r="E320" i="77"/>
  <c r="B321" i="77"/>
  <c r="D321" i="77"/>
  <c r="E321" i="77"/>
  <c r="B322" i="77"/>
  <c r="D322" i="77"/>
  <c r="E322" i="77"/>
  <c r="B323" i="77"/>
  <c r="D323" i="77"/>
  <c r="E323" i="77"/>
  <c r="B324" i="77"/>
  <c r="D324" i="77"/>
  <c r="E324" i="77"/>
  <c r="B325" i="77"/>
  <c r="D325" i="77"/>
  <c r="E325" i="77"/>
  <c r="B326" i="77"/>
  <c r="D326" i="77"/>
  <c r="E326" i="77"/>
  <c r="B327" i="77"/>
  <c r="D327" i="77"/>
  <c r="E327" i="77"/>
  <c r="B328" i="77"/>
  <c r="D328" i="77"/>
  <c r="E328" i="77"/>
  <c r="B329" i="77"/>
  <c r="D329" i="77"/>
  <c r="E329" i="77"/>
  <c r="B330" i="77"/>
  <c r="D330" i="77"/>
  <c r="E330" i="77"/>
  <c r="B331" i="77"/>
  <c r="D331" i="77"/>
  <c r="E331" i="77"/>
  <c r="B332" i="77"/>
  <c r="D332" i="77"/>
  <c r="E332" i="77"/>
  <c r="B333" i="77"/>
  <c r="D333" i="77"/>
  <c r="E333" i="77"/>
  <c r="B334" i="77"/>
  <c r="D334" i="77"/>
  <c r="E334" i="77"/>
  <c r="B335" i="77"/>
  <c r="D335" i="77"/>
  <c r="E335" i="77"/>
  <c r="B336" i="77"/>
  <c r="D336" i="77"/>
  <c r="E336" i="77"/>
  <c r="B337" i="77"/>
  <c r="D337" i="77"/>
  <c r="E337" i="77"/>
  <c r="B338" i="77"/>
  <c r="D338" i="77"/>
  <c r="E338" i="77"/>
  <c r="B339" i="77"/>
  <c r="D339" i="77"/>
  <c r="E339" i="77"/>
  <c r="B340" i="77"/>
  <c r="D340" i="77"/>
  <c r="E340" i="77"/>
  <c r="B341" i="77"/>
  <c r="D341" i="77"/>
  <c r="E341" i="77"/>
  <c r="B342" i="77"/>
  <c r="D342" i="77"/>
  <c r="E342" i="77"/>
  <c r="B343" i="77"/>
  <c r="D343" i="77"/>
  <c r="E343" i="77"/>
  <c r="B344" i="77"/>
  <c r="D344" i="77"/>
  <c r="E344" i="77"/>
  <c r="B345" i="77"/>
  <c r="D345" i="77"/>
  <c r="E345" i="77"/>
  <c r="B346" i="77"/>
  <c r="D346" i="77"/>
  <c r="E346" i="77"/>
  <c r="B347" i="77"/>
  <c r="D347" i="77"/>
  <c r="E347" i="77"/>
  <c r="B348" i="77"/>
  <c r="D348" i="77"/>
  <c r="E348" i="77"/>
  <c r="B349" i="77"/>
  <c r="D349" i="77"/>
  <c r="E349" i="77"/>
  <c r="B350" i="77"/>
  <c r="D350" i="77"/>
  <c r="E350" i="77"/>
  <c r="B351" i="77"/>
  <c r="D351" i="77"/>
  <c r="E351" i="77"/>
  <c r="B352" i="77"/>
  <c r="D352" i="77"/>
  <c r="E352" i="77"/>
  <c r="B353" i="77"/>
  <c r="D353" i="77"/>
  <c r="E353" i="77"/>
  <c r="B354" i="77"/>
  <c r="E317" i="77"/>
  <c r="D317" i="77"/>
  <c r="B281" i="77"/>
  <c r="D281" i="77"/>
  <c r="E281" i="77"/>
  <c r="B282" i="77"/>
  <c r="D282" i="77"/>
  <c r="E282" i="77"/>
  <c r="B283" i="77"/>
  <c r="D283" i="77"/>
  <c r="E283" i="77"/>
  <c r="B284" i="77"/>
  <c r="D284" i="77"/>
  <c r="E284" i="77"/>
  <c r="B285" i="77"/>
  <c r="D285" i="77"/>
  <c r="E285" i="77"/>
  <c r="B286" i="77"/>
  <c r="D286" i="77"/>
  <c r="E286" i="77"/>
  <c r="B287" i="77"/>
  <c r="D287" i="77"/>
  <c r="E287" i="77"/>
  <c r="B288" i="77"/>
  <c r="D288" i="77"/>
  <c r="E288" i="77"/>
  <c r="B289" i="77"/>
  <c r="D289" i="77"/>
  <c r="E289" i="77"/>
  <c r="B290" i="77"/>
  <c r="D290" i="77"/>
  <c r="E290" i="77"/>
  <c r="B291" i="77"/>
  <c r="D291" i="77"/>
  <c r="E291" i="77"/>
  <c r="B292" i="77"/>
  <c r="D292" i="77"/>
  <c r="E292" i="77"/>
  <c r="B293" i="77"/>
  <c r="D293" i="77"/>
  <c r="E293" i="77"/>
  <c r="B294" i="77"/>
  <c r="D294" i="77"/>
  <c r="E294" i="77"/>
  <c r="B295" i="77"/>
  <c r="D295" i="77"/>
  <c r="E295" i="77"/>
  <c r="B296" i="77"/>
  <c r="D296" i="77"/>
  <c r="E296" i="77"/>
  <c r="B297" i="77"/>
  <c r="D297" i="77"/>
  <c r="E297" i="77"/>
  <c r="B298" i="77"/>
  <c r="D298" i="77"/>
  <c r="E298" i="77"/>
  <c r="B299" i="77"/>
  <c r="D299" i="77"/>
  <c r="E299" i="77"/>
  <c r="B300" i="77"/>
  <c r="D300" i="77"/>
  <c r="E300" i="77"/>
  <c r="B301" i="77"/>
  <c r="D301" i="77"/>
  <c r="E301" i="77"/>
  <c r="B302" i="77"/>
  <c r="D302" i="77"/>
  <c r="E302" i="77"/>
  <c r="B303" i="77"/>
  <c r="D303" i="77"/>
  <c r="E303" i="77"/>
  <c r="B304" i="77"/>
  <c r="D304" i="77"/>
  <c r="E304" i="77"/>
  <c r="B305" i="77"/>
  <c r="D305" i="77"/>
  <c r="E305" i="77"/>
  <c r="B306" i="77"/>
  <c r="D306" i="77"/>
  <c r="E306" i="77"/>
  <c r="B307" i="77"/>
  <c r="D307" i="77"/>
  <c r="E307" i="77"/>
  <c r="B308" i="77"/>
  <c r="D308" i="77"/>
  <c r="E308" i="77"/>
  <c r="B309" i="77"/>
  <c r="D309" i="77"/>
  <c r="E309" i="77"/>
  <c r="B310" i="77"/>
  <c r="D310" i="77"/>
  <c r="E310" i="77"/>
  <c r="B311" i="77"/>
  <c r="D311" i="77"/>
  <c r="E311" i="77"/>
  <c r="B312" i="77"/>
  <c r="D312" i="77"/>
  <c r="E312" i="77"/>
  <c r="B313" i="77"/>
  <c r="D313" i="77"/>
  <c r="E313" i="77"/>
  <c r="B314" i="77"/>
  <c r="D314" i="77"/>
  <c r="E314" i="77"/>
  <c r="B315" i="77"/>
  <c r="D315" i="77"/>
  <c r="E315" i="77"/>
  <c r="B316" i="77"/>
  <c r="D316" i="77"/>
  <c r="E316" i="77"/>
  <c r="B317" i="77"/>
  <c r="E280" i="77"/>
  <c r="D280" i="77"/>
  <c r="B244" i="77"/>
  <c r="D244" i="77"/>
  <c r="E244" i="77"/>
  <c r="B245" i="77"/>
  <c r="D245" i="77"/>
  <c r="E245" i="77"/>
  <c r="B246" i="77"/>
  <c r="D246" i="77"/>
  <c r="E246" i="77"/>
  <c r="B247" i="77"/>
  <c r="D247" i="77"/>
  <c r="E247" i="77"/>
  <c r="B248" i="77"/>
  <c r="D248" i="77"/>
  <c r="E248" i="77"/>
  <c r="B249" i="77"/>
  <c r="D249" i="77"/>
  <c r="E249" i="77"/>
  <c r="B250" i="77"/>
  <c r="D250" i="77"/>
  <c r="E250" i="77"/>
  <c r="B251" i="77"/>
  <c r="D251" i="77"/>
  <c r="E251" i="77"/>
  <c r="B252" i="77"/>
  <c r="D252" i="77"/>
  <c r="E252" i="77"/>
  <c r="B253" i="77"/>
  <c r="D253" i="77"/>
  <c r="E253" i="77"/>
  <c r="B254" i="77"/>
  <c r="D254" i="77"/>
  <c r="E254" i="77"/>
  <c r="B255" i="77"/>
  <c r="D255" i="77"/>
  <c r="E255" i="77"/>
  <c r="B256" i="77"/>
  <c r="D256" i="77"/>
  <c r="E256" i="77"/>
  <c r="B257" i="77"/>
  <c r="D257" i="77"/>
  <c r="E257" i="77"/>
  <c r="B258" i="77"/>
  <c r="D258" i="77"/>
  <c r="E258" i="77"/>
  <c r="B259" i="77"/>
  <c r="D259" i="77"/>
  <c r="E259" i="77"/>
  <c r="B260" i="77"/>
  <c r="D260" i="77"/>
  <c r="E260" i="77"/>
  <c r="B261" i="77"/>
  <c r="D261" i="77"/>
  <c r="E261" i="77"/>
  <c r="B262" i="77"/>
  <c r="D262" i="77"/>
  <c r="E262" i="77"/>
  <c r="B263" i="77"/>
  <c r="D263" i="77"/>
  <c r="E263" i="77"/>
  <c r="B264" i="77"/>
  <c r="D264" i="77"/>
  <c r="E264" i="77"/>
  <c r="B265" i="77"/>
  <c r="D265" i="77"/>
  <c r="E265" i="77"/>
  <c r="B266" i="77"/>
  <c r="D266" i="77"/>
  <c r="E266" i="77"/>
  <c r="B267" i="77"/>
  <c r="D267" i="77"/>
  <c r="E267" i="77"/>
  <c r="B268" i="77"/>
  <c r="D268" i="77"/>
  <c r="E268" i="77"/>
  <c r="B269" i="77"/>
  <c r="D269" i="77"/>
  <c r="E269" i="77"/>
  <c r="B270" i="77"/>
  <c r="D270" i="77"/>
  <c r="E270" i="77"/>
  <c r="B271" i="77"/>
  <c r="D271" i="77"/>
  <c r="E271" i="77"/>
  <c r="B272" i="77"/>
  <c r="D272" i="77"/>
  <c r="E272" i="77"/>
  <c r="B273" i="77"/>
  <c r="D273" i="77"/>
  <c r="E273" i="77"/>
  <c r="B274" i="77"/>
  <c r="D274" i="77"/>
  <c r="E274" i="77"/>
  <c r="B275" i="77"/>
  <c r="D275" i="77"/>
  <c r="E275" i="77"/>
  <c r="B276" i="77"/>
  <c r="D276" i="77"/>
  <c r="E276" i="77"/>
  <c r="B277" i="77"/>
  <c r="D277" i="77"/>
  <c r="E277" i="77"/>
  <c r="B278" i="77"/>
  <c r="D278" i="77"/>
  <c r="E278" i="77"/>
  <c r="B279" i="77"/>
  <c r="D279" i="77"/>
  <c r="E279" i="77"/>
  <c r="B280" i="77"/>
  <c r="E243" i="77"/>
  <c r="D243" i="77"/>
  <c r="B207" i="77"/>
  <c r="D207" i="77"/>
  <c r="E207" i="77"/>
  <c r="B208" i="77"/>
  <c r="D208" i="77"/>
  <c r="E208" i="77"/>
  <c r="B209" i="77"/>
  <c r="D209" i="77"/>
  <c r="E209" i="77"/>
  <c r="B210" i="77"/>
  <c r="D210" i="77"/>
  <c r="E210" i="77"/>
  <c r="B211" i="77"/>
  <c r="D211" i="77"/>
  <c r="E211" i="77"/>
  <c r="B212" i="77"/>
  <c r="D212" i="77"/>
  <c r="E212" i="77"/>
  <c r="B213" i="77"/>
  <c r="D213" i="77"/>
  <c r="E213" i="77"/>
  <c r="B214" i="77"/>
  <c r="D214" i="77"/>
  <c r="E214" i="77"/>
  <c r="B215" i="77"/>
  <c r="D215" i="77"/>
  <c r="E215" i="77"/>
  <c r="B216" i="77"/>
  <c r="D216" i="77"/>
  <c r="E216" i="77"/>
  <c r="B217" i="77"/>
  <c r="D217" i="77"/>
  <c r="E217" i="77"/>
  <c r="B218" i="77"/>
  <c r="D218" i="77"/>
  <c r="E218" i="77"/>
  <c r="B219" i="77"/>
  <c r="D219" i="77"/>
  <c r="E219" i="77"/>
  <c r="B220" i="77"/>
  <c r="D220" i="77"/>
  <c r="E220" i="77"/>
  <c r="B221" i="77"/>
  <c r="D221" i="77"/>
  <c r="E221" i="77"/>
  <c r="B222" i="77"/>
  <c r="D222" i="77"/>
  <c r="E222" i="77"/>
  <c r="B223" i="77"/>
  <c r="D223" i="77"/>
  <c r="E223" i="77"/>
  <c r="B224" i="77"/>
  <c r="D224" i="77"/>
  <c r="E224" i="77"/>
  <c r="B225" i="77"/>
  <c r="D225" i="77"/>
  <c r="E225" i="77"/>
  <c r="B226" i="77"/>
  <c r="D226" i="77"/>
  <c r="E226" i="77"/>
  <c r="B227" i="77"/>
  <c r="D227" i="77"/>
  <c r="E227" i="77"/>
  <c r="B228" i="77"/>
  <c r="D228" i="77"/>
  <c r="E228" i="77"/>
  <c r="B229" i="77"/>
  <c r="D229" i="77"/>
  <c r="E229" i="77"/>
  <c r="B230" i="77"/>
  <c r="D230" i="77"/>
  <c r="E230" i="77"/>
  <c r="B231" i="77"/>
  <c r="D231" i="77"/>
  <c r="E231" i="77"/>
  <c r="B232" i="77"/>
  <c r="D232" i="77"/>
  <c r="E232" i="77"/>
  <c r="B233" i="77"/>
  <c r="D233" i="77"/>
  <c r="E233" i="77"/>
  <c r="B234" i="77"/>
  <c r="D234" i="77"/>
  <c r="E234" i="77"/>
  <c r="B235" i="77"/>
  <c r="D235" i="77"/>
  <c r="E235" i="77"/>
  <c r="B236" i="77"/>
  <c r="D236" i="77"/>
  <c r="E236" i="77"/>
  <c r="B237" i="77"/>
  <c r="D237" i="77"/>
  <c r="E237" i="77"/>
  <c r="B238" i="77"/>
  <c r="D238" i="77"/>
  <c r="E238" i="77"/>
  <c r="B239" i="77"/>
  <c r="D239" i="77"/>
  <c r="E239" i="77"/>
  <c r="B240" i="77"/>
  <c r="D240" i="77"/>
  <c r="E240" i="77"/>
  <c r="B241" i="77"/>
  <c r="D241" i="77"/>
  <c r="E241" i="77"/>
  <c r="B242" i="77"/>
  <c r="D242" i="77"/>
  <c r="E242" i="77"/>
  <c r="B243" i="77"/>
  <c r="E206" i="77"/>
  <c r="D206" i="77"/>
  <c r="B170" i="77"/>
  <c r="D170" i="77"/>
  <c r="E170" i="77"/>
  <c r="B171" i="77"/>
  <c r="D171" i="77"/>
  <c r="E171" i="77"/>
  <c r="B172" i="77"/>
  <c r="D172" i="77"/>
  <c r="E172" i="77"/>
  <c r="B173" i="77"/>
  <c r="D173" i="77"/>
  <c r="E173" i="77"/>
  <c r="B174" i="77"/>
  <c r="D174" i="77"/>
  <c r="E174" i="77"/>
  <c r="B175" i="77"/>
  <c r="D175" i="77"/>
  <c r="E175" i="77"/>
  <c r="B176" i="77"/>
  <c r="D176" i="77"/>
  <c r="E176" i="77"/>
  <c r="B177" i="77"/>
  <c r="D177" i="77"/>
  <c r="E177" i="77"/>
  <c r="B178" i="77"/>
  <c r="D178" i="77"/>
  <c r="E178" i="77"/>
  <c r="B179" i="77"/>
  <c r="D179" i="77"/>
  <c r="E179" i="77"/>
  <c r="B180" i="77"/>
  <c r="D180" i="77"/>
  <c r="E180" i="77"/>
  <c r="B181" i="77"/>
  <c r="D181" i="77"/>
  <c r="E181" i="77"/>
  <c r="B182" i="77"/>
  <c r="D182" i="77"/>
  <c r="E182" i="77"/>
  <c r="B183" i="77"/>
  <c r="D183" i="77"/>
  <c r="E183" i="77"/>
  <c r="B184" i="77"/>
  <c r="D184" i="77"/>
  <c r="E184" i="77"/>
  <c r="B185" i="77"/>
  <c r="D185" i="77"/>
  <c r="E185" i="77"/>
  <c r="B186" i="77"/>
  <c r="D186" i="77"/>
  <c r="E186" i="77"/>
  <c r="B187" i="77"/>
  <c r="D187" i="77"/>
  <c r="E187" i="77"/>
  <c r="B188" i="77"/>
  <c r="D188" i="77"/>
  <c r="E188" i="77"/>
  <c r="B189" i="77"/>
  <c r="D189" i="77"/>
  <c r="E189" i="77"/>
  <c r="B190" i="77"/>
  <c r="D190" i="77"/>
  <c r="E190" i="77"/>
  <c r="B191" i="77"/>
  <c r="D191" i="77"/>
  <c r="E191" i="77"/>
  <c r="B192" i="77"/>
  <c r="D192" i="77"/>
  <c r="E192" i="77"/>
  <c r="B193" i="77"/>
  <c r="D193" i="77"/>
  <c r="E193" i="77"/>
  <c r="B194" i="77"/>
  <c r="D194" i="77"/>
  <c r="E194" i="77"/>
  <c r="B195" i="77"/>
  <c r="D195" i="77"/>
  <c r="E195" i="77"/>
  <c r="B196" i="77"/>
  <c r="D196" i="77"/>
  <c r="E196" i="77"/>
  <c r="B197" i="77"/>
  <c r="D197" i="77"/>
  <c r="E197" i="77"/>
  <c r="B198" i="77"/>
  <c r="D198" i="77"/>
  <c r="E198" i="77"/>
  <c r="B199" i="77"/>
  <c r="D199" i="77"/>
  <c r="E199" i="77"/>
  <c r="B200" i="77"/>
  <c r="D200" i="77"/>
  <c r="E200" i="77"/>
  <c r="B201" i="77"/>
  <c r="D201" i="77"/>
  <c r="E201" i="77"/>
  <c r="B202" i="77"/>
  <c r="D202" i="77"/>
  <c r="E202" i="77"/>
  <c r="B203" i="77"/>
  <c r="D203" i="77"/>
  <c r="E203" i="77"/>
  <c r="B204" i="77"/>
  <c r="D204" i="77"/>
  <c r="E204" i="77"/>
  <c r="B205" i="77"/>
  <c r="D205" i="77"/>
  <c r="E205" i="77"/>
  <c r="B206" i="77"/>
  <c r="E169" i="77"/>
  <c r="D169" i="77"/>
  <c r="B133" i="77"/>
  <c r="D133" i="77"/>
  <c r="E133" i="77"/>
  <c r="B134" i="77"/>
  <c r="D134" i="77"/>
  <c r="E134" i="77"/>
  <c r="B135" i="77"/>
  <c r="D135" i="77"/>
  <c r="E135" i="77"/>
  <c r="B136" i="77"/>
  <c r="D136" i="77"/>
  <c r="E136" i="77"/>
  <c r="B137" i="77"/>
  <c r="D137" i="77"/>
  <c r="E137" i="77"/>
  <c r="B138" i="77"/>
  <c r="D138" i="77"/>
  <c r="E138" i="77"/>
  <c r="B139" i="77"/>
  <c r="D139" i="77"/>
  <c r="E139" i="77"/>
  <c r="B140" i="77"/>
  <c r="D140" i="77"/>
  <c r="E140" i="77"/>
  <c r="B141" i="77"/>
  <c r="D141" i="77"/>
  <c r="E141" i="77"/>
  <c r="B142" i="77"/>
  <c r="D142" i="77"/>
  <c r="E142" i="77"/>
  <c r="B143" i="77"/>
  <c r="D143" i="77"/>
  <c r="E143" i="77"/>
  <c r="B144" i="77"/>
  <c r="D144" i="77"/>
  <c r="E144" i="77"/>
  <c r="B145" i="77"/>
  <c r="D145" i="77"/>
  <c r="E145" i="77"/>
  <c r="B146" i="77"/>
  <c r="D146" i="77"/>
  <c r="E146" i="77"/>
  <c r="B147" i="77"/>
  <c r="D147" i="77"/>
  <c r="E147" i="77"/>
  <c r="B148" i="77"/>
  <c r="D148" i="77"/>
  <c r="E148" i="77"/>
  <c r="B149" i="77"/>
  <c r="D149" i="77"/>
  <c r="E149" i="77"/>
  <c r="B150" i="77"/>
  <c r="D150" i="77"/>
  <c r="E150" i="77"/>
  <c r="B151" i="77"/>
  <c r="D151" i="77"/>
  <c r="E151" i="77"/>
  <c r="B152" i="77"/>
  <c r="D152" i="77"/>
  <c r="E152" i="77"/>
  <c r="B153" i="77"/>
  <c r="D153" i="77"/>
  <c r="E153" i="77"/>
  <c r="B154" i="77"/>
  <c r="D154" i="77"/>
  <c r="E154" i="77"/>
  <c r="B155" i="77"/>
  <c r="D155" i="77"/>
  <c r="E155" i="77"/>
  <c r="B156" i="77"/>
  <c r="D156" i="77"/>
  <c r="E156" i="77"/>
  <c r="B157" i="77"/>
  <c r="D157" i="77"/>
  <c r="E157" i="77"/>
  <c r="B158" i="77"/>
  <c r="D158" i="77"/>
  <c r="E158" i="77"/>
  <c r="B159" i="77"/>
  <c r="D159" i="77"/>
  <c r="E159" i="77"/>
  <c r="B160" i="77"/>
  <c r="D160" i="77"/>
  <c r="E160" i="77"/>
  <c r="B161" i="77"/>
  <c r="D161" i="77"/>
  <c r="E161" i="77"/>
  <c r="B162" i="77"/>
  <c r="D162" i="77"/>
  <c r="E162" i="77"/>
  <c r="B163" i="77"/>
  <c r="D163" i="77"/>
  <c r="E163" i="77"/>
  <c r="B164" i="77"/>
  <c r="D164" i="77"/>
  <c r="E164" i="77"/>
  <c r="B165" i="77"/>
  <c r="D165" i="77"/>
  <c r="E165" i="77"/>
  <c r="B166" i="77"/>
  <c r="D166" i="77"/>
  <c r="E166" i="77"/>
  <c r="B167" i="77"/>
  <c r="D167" i="77"/>
  <c r="E167" i="77"/>
  <c r="B168" i="77"/>
  <c r="D168" i="77"/>
  <c r="E168" i="77"/>
  <c r="B169" i="77"/>
  <c r="I427" i="77"/>
  <c r="I426" i="77"/>
  <c r="I425" i="77"/>
  <c r="I424" i="77"/>
  <c r="I423" i="77"/>
  <c r="I422" i="77"/>
  <c r="I421" i="77"/>
  <c r="I420" i="77"/>
  <c r="I419" i="77"/>
  <c r="I418" i="77"/>
  <c r="I417" i="77"/>
  <c r="I416" i="77"/>
  <c r="I415" i="77"/>
  <c r="I414" i="77"/>
  <c r="I413" i="77"/>
  <c r="I412" i="77"/>
  <c r="I411" i="77"/>
  <c r="I410" i="77"/>
  <c r="I409" i="77"/>
  <c r="I408" i="77"/>
  <c r="I407" i="77"/>
  <c r="I406" i="77"/>
  <c r="I405" i="77"/>
  <c r="I404" i="77"/>
  <c r="I403" i="77"/>
  <c r="I402" i="77"/>
  <c r="I401" i="77"/>
  <c r="I400" i="77"/>
  <c r="I399" i="77"/>
  <c r="I398" i="77"/>
  <c r="I397" i="77"/>
  <c r="I396" i="77"/>
  <c r="I395" i="77"/>
  <c r="I394" i="77"/>
  <c r="I393" i="77"/>
  <c r="I392" i="77"/>
  <c r="I391" i="77"/>
  <c r="I390" i="77"/>
  <c r="I389" i="77"/>
  <c r="I388" i="77"/>
  <c r="I387" i="77"/>
  <c r="I386" i="77"/>
  <c r="I385" i="77"/>
  <c r="I384" i="77"/>
  <c r="I383" i="77"/>
  <c r="I382" i="77"/>
  <c r="I381" i="77"/>
  <c r="I380" i="77"/>
  <c r="I379" i="77"/>
  <c r="I378" i="77"/>
  <c r="I377" i="77"/>
  <c r="I376" i="77"/>
  <c r="I375" i="77"/>
  <c r="I374" i="77"/>
  <c r="I373" i="77"/>
  <c r="I372" i="77"/>
  <c r="I371" i="77"/>
  <c r="I370" i="77"/>
  <c r="I369" i="77"/>
  <c r="I368" i="77"/>
  <c r="I367" i="77"/>
  <c r="I366" i="77"/>
  <c r="I365" i="77"/>
  <c r="I364" i="77"/>
  <c r="I363" i="77"/>
  <c r="I362" i="77"/>
  <c r="I361" i="77"/>
  <c r="I360" i="77"/>
  <c r="I359" i="77"/>
  <c r="I358" i="77"/>
  <c r="I357" i="77"/>
  <c r="I356" i="77"/>
  <c r="I355" i="77"/>
  <c r="I354" i="77"/>
  <c r="I353" i="77"/>
  <c r="I352" i="77"/>
  <c r="I351" i="77"/>
  <c r="I350" i="77"/>
  <c r="I349" i="77"/>
  <c r="I348" i="77"/>
  <c r="I347" i="77"/>
  <c r="I346" i="77"/>
  <c r="I345" i="77"/>
  <c r="I344" i="77"/>
  <c r="I343" i="77"/>
  <c r="I342" i="77"/>
  <c r="I341" i="77"/>
  <c r="I340" i="77"/>
  <c r="I339" i="77"/>
  <c r="I338" i="77"/>
  <c r="I337" i="77"/>
  <c r="I336" i="77"/>
  <c r="I335" i="77"/>
  <c r="I334" i="77"/>
  <c r="I333" i="77"/>
  <c r="I332" i="77"/>
  <c r="I331" i="77"/>
  <c r="I330" i="77"/>
  <c r="I329" i="77"/>
  <c r="I328" i="77"/>
  <c r="I327" i="77"/>
  <c r="I326" i="77"/>
  <c r="I325" i="77"/>
  <c r="I324" i="77"/>
  <c r="I323" i="77"/>
  <c r="I322" i="77"/>
  <c r="I321" i="77"/>
  <c r="I320" i="77"/>
  <c r="I319" i="77"/>
  <c r="I318" i="77"/>
  <c r="I317" i="77"/>
  <c r="I316" i="77"/>
  <c r="I315" i="77"/>
  <c r="I314" i="77"/>
  <c r="I313" i="77"/>
  <c r="I312" i="77"/>
  <c r="I311" i="77"/>
  <c r="I310" i="77"/>
  <c r="I309" i="77"/>
  <c r="I308" i="77"/>
  <c r="I307" i="77"/>
  <c r="I306" i="77"/>
  <c r="I305" i="77"/>
  <c r="I304" i="77"/>
  <c r="I303" i="77"/>
  <c r="I302" i="77"/>
  <c r="I301" i="77"/>
  <c r="I300" i="77"/>
  <c r="I299" i="77"/>
  <c r="I298" i="77"/>
  <c r="I297" i="77"/>
  <c r="I296" i="77"/>
  <c r="I295" i="77"/>
  <c r="I294" i="77"/>
  <c r="I293" i="77"/>
  <c r="I292" i="77"/>
  <c r="I291" i="77"/>
  <c r="I290" i="77"/>
  <c r="I289" i="77"/>
  <c r="I288" i="77"/>
  <c r="I287" i="77"/>
  <c r="I286" i="77"/>
  <c r="I285" i="77"/>
  <c r="I284" i="77"/>
  <c r="I283" i="77"/>
  <c r="I282" i="77"/>
  <c r="I281" i="77"/>
  <c r="I280" i="77"/>
  <c r="I279" i="77"/>
  <c r="I278" i="77"/>
  <c r="I277" i="77"/>
  <c r="I276" i="77"/>
  <c r="I275" i="77"/>
  <c r="I274" i="77"/>
  <c r="I273" i="77"/>
  <c r="I272" i="77"/>
  <c r="I271" i="77"/>
  <c r="I270" i="77"/>
  <c r="I269" i="77"/>
  <c r="I268" i="77"/>
  <c r="I267" i="77"/>
  <c r="I266" i="77"/>
  <c r="I265" i="77"/>
  <c r="I264" i="77"/>
  <c r="I263" i="77"/>
  <c r="I262" i="77"/>
  <c r="I261" i="77"/>
  <c r="I260" i="77"/>
  <c r="I259" i="77"/>
  <c r="I258" i="77"/>
  <c r="I257" i="77"/>
  <c r="I256" i="77"/>
  <c r="I255" i="77"/>
  <c r="I254" i="77"/>
  <c r="I253" i="77"/>
  <c r="I252" i="77"/>
  <c r="I251" i="77"/>
  <c r="I250" i="77"/>
  <c r="I249" i="77"/>
  <c r="I248" i="77"/>
  <c r="I247" i="77"/>
  <c r="I246" i="77"/>
  <c r="I245" i="77"/>
  <c r="I244" i="77"/>
  <c r="I243" i="77"/>
  <c r="I242" i="77"/>
  <c r="I241" i="77"/>
  <c r="I240" i="77"/>
  <c r="I239" i="77"/>
  <c r="I238" i="77"/>
  <c r="I237" i="77"/>
  <c r="I236" i="77"/>
  <c r="I235" i="77"/>
  <c r="I234" i="77"/>
  <c r="I233" i="77"/>
  <c r="I232" i="77"/>
  <c r="I231" i="77"/>
  <c r="I230" i="77"/>
  <c r="I229" i="77"/>
  <c r="I228" i="77"/>
  <c r="I227" i="77"/>
  <c r="I226" i="77"/>
  <c r="I225" i="77"/>
  <c r="I224" i="77"/>
  <c r="I223" i="77"/>
  <c r="I222" i="77"/>
  <c r="I221" i="77"/>
  <c r="I220" i="77"/>
  <c r="I219" i="77"/>
  <c r="I218" i="77"/>
  <c r="I217" i="77"/>
  <c r="I216" i="77"/>
  <c r="I215" i="77"/>
  <c r="I214" i="77"/>
  <c r="I213" i="77"/>
  <c r="I212" i="77"/>
  <c r="I211" i="77"/>
  <c r="I210" i="77"/>
  <c r="I209" i="77"/>
  <c r="I208" i="77"/>
  <c r="I207" i="77"/>
  <c r="I206" i="77"/>
  <c r="I205" i="77"/>
  <c r="I204" i="77"/>
  <c r="I203" i="77"/>
  <c r="I202" i="77"/>
  <c r="I201" i="77"/>
  <c r="I200" i="77"/>
  <c r="I199" i="77"/>
  <c r="I198" i="77"/>
  <c r="I197" i="77"/>
  <c r="I196" i="77"/>
  <c r="I195" i="77"/>
  <c r="I194" i="77"/>
  <c r="I193" i="77"/>
  <c r="I192" i="77"/>
  <c r="I191" i="77"/>
  <c r="I190" i="77"/>
  <c r="I189" i="77"/>
  <c r="I188" i="77"/>
  <c r="I187" i="77"/>
  <c r="I186" i="77"/>
  <c r="I185" i="77"/>
  <c r="I184" i="77"/>
  <c r="I183" i="77"/>
  <c r="I182" i="77"/>
  <c r="I181" i="77"/>
  <c r="I180" i="77"/>
  <c r="I179" i="77"/>
  <c r="I178" i="77"/>
  <c r="I177" i="77"/>
  <c r="I176" i="77"/>
  <c r="I175" i="77"/>
  <c r="I174" i="77"/>
  <c r="I173" i="77"/>
  <c r="I172" i="77"/>
  <c r="I171" i="77"/>
  <c r="I170" i="77"/>
  <c r="I169" i="77"/>
  <c r="I168" i="77"/>
  <c r="I167" i="77"/>
  <c r="I166" i="77"/>
  <c r="I165" i="77"/>
  <c r="I164" i="77"/>
  <c r="I163" i="77"/>
  <c r="I162" i="77"/>
  <c r="I161" i="77"/>
  <c r="I160" i="77"/>
  <c r="I159" i="77"/>
  <c r="I158" i="77"/>
  <c r="I157" i="77"/>
  <c r="I156" i="77"/>
  <c r="I155" i="77"/>
  <c r="I154" i="77"/>
  <c r="I153" i="77"/>
  <c r="I152" i="77"/>
  <c r="I151" i="77"/>
  <c r="I150" i="77"/>
  <c r="I149" i="77"/>
  <c r="I148" i="77"/>
  <c r="I147" i="77"/>
  <c r="I146" i="77"/>
  <c r="I145" i="77"/>
  <c r="I144" i="77"/>
  <c r="I143" i="77"/>
  <c r="I142" i="77"/>
  <c r="I141" i="77"/>
  <c r="I140" i="77"/>
  <c r="I139" i="77"/>
  <c r="I138" i="77"/>
  <c r="I137" i="77"/>
  <c r="I136" i="77"/>
  <c r="I135" i="77"/>
  <c r="I134" i="77"/>
  <c r="I133" i="77"/>
  <c r="I132" i="77"/>
  <c r="I131" i="77"/>
  <c r="I130" i="77"/>
  <c r="I129" i="77"/>
  <c r="I128" i="77"/>
  <c r="I127" i="77"/>
  <c r="I126" i="77"/>
  <c r="I125" i="77"/>
  <c r="I124" i="77"/>
  <c r="I123" i="77"/>
  <c r="I122" i="77"/>
  <c r="I121" i="77"/>
  <c r="I120" i="77"/>
  <c r="I119" i="77"/>
  <c r="I118" i="77"/>
  <c r="I117" i="77"/>
  <c r="I116" i="77"/>
  <c r="I115" i="77"/>
  <c r="I114" i="77"/>
  <c r="I113" i="77"/>
  <c r="I112" i="77"/>
  <c r="I111" i="77"/>
  <c r="I110" i="77"/>
  <c r="I109" i="77"/>
  <c r="I108" i="77"/>
  <c r="I107" i="77"/>
  <c r="I106" i="77"/>
  <c r="I105" i="77"/>
  <c r="I104" i="77"/>
  <c r="I103" i="77"/>
  <c r="I102" i="77"/>
  <c r="I101" i="77"/>
  <c r="I100" i="77"/>
  <c r="I99" i="77"/>
  <c r="I98" i="77"/>
  <c r="I97" i="77"/>
  <c r="I96" i="77"/>
  <c r="I95" i="77"/>
  <c r="I94" i="77"/>
  <c r="I93" i="77"/>
  <c r="I92" i="77"/>
  <c r="I91" i="77"/>
  <c r="I90" i="77"/>
  <c r="I89" i="77"/>
  <c r="I88" i="77"/>
  <c r="I87" i="77"/>
  <c r="I86" i="77"/>
  <c r="I85" i="77"/>
  <c r="I84" i="77"/>
  <c r="I83" i="77"/>
  <c r="I82" i="77"/>
  <c r="I81" i="77"/>
  <c r="I80" i="77"/>
  <c r="I79" i="77"/>
  <c r="I78" i="77"/>
  <c r="I77" i="77"/>
  <c r="I76" i="77"/>
  <c r="I75" i="77"/>
  <c r="I74" i="77"/>
  <c r="I73" i="77"/>
  <c r="I72" i="77"/>
  <c r="I71" i="77"/>
  <c r="I70" i="77"/>
  <c r="I69" i="77"/>
  <c r="I68" i="77"/>
  <c r="I67" i="77"/>
  <c r="I66" i="77"/>
  <c r="I65" i="77"/>
  <c r="I64" i="77"/>
  <c r="I63" i="77"/>
  <c r="I62" i="77"/>
  <c r="I61" i="77"/>
  <c r="I60" i="77"/>
  <c r="I59" i="77"/>
  <c r="I58" i="77"/>
  <c r="H427" i="77"/>
  <c r="H426" i="77"/>
  <c r="G426" i="77"/>
  <c r="F426" i="77"/>
  <c r="H425" i="77"/>
  <c r="G425" i="77"/>
  <c r="F425" i="77"/>
  <c r="H424" i="77"/>
  <c r="G424" i="77"/>
  <c r="F424" i="77"/>
  <c r="H423" i="77"/>
  <c r="G423" i="77"/>
  <c r="F423" i="77"/>
  <c r="H422" i="77"/>
  <c r="G422" i="77"/>
  <c r="F422" i="77"/>
  <c r="H421" i="77"/>
  <c r="G421" i="77"/>
  <c r="F421" i="77"/>
  <c r="H420" i="77"/>
  <c r="G420" i="77"/>
  <c r="F420" i="77"/>
  <c r="H419" i="77"/>
  <c r="G419" i="77"/>
  <c r="F419" i="77"/>
  <c r="H418" i="77"/>
  <c r="G418" i="77"/>
  <c r="F418" i="77"/>
  <c r="H417" i="77"/>
  <c r="G417" i="77"/>
  <c r="F417" i="77"/>
  <c r="H416" i="77"/>
  <c r="G416" i="77"/>
  <c r="F416" i="77"/>
  <c r="H415" i="77"/>
  <c r="G415" i="77"/>
  <c r="F415" i="77"/>
  <c r="H414" i="77"/>
  <c r="G414" i="77"/>
  <c r="F414" i="77"/>
  <c r="H413" i="77"/>
  <c r="G413" i="77"/>
  <c r="F413" i="77"/>
  <c r="H412" i="77"/>
  <c r="G412" i="77"/>
  <c r="F412" i="77"/>
  <c r="H411" i="77"/>
  <c r="G411" i="77"/>
  <c r="F411" i="77"/>
  <c r="H410" i="77"/>
  <c r="G410" i="77"/>
  <c r="F410" i="77"/>
  <c r="H409" i="77"/>
  <c r="G409" i="77"/>
  <c r="F409" i="77"/>
  <c r="H408" i="77"/>
  <c r="G408" i="77"/>
  <c r="F408" i="77"/>
  <c r="H407" i="77"/>
  <c r="G407" i="77"/>
  <c r="F407" i="77"/>
  <c r="H406" i="77"/>
  <c r="G406" i="77"/>
  <c r="F406" i="77"/>
  <c r="H405" i="77"/>
  <c r="G405" i="77"/>
  <c r="F405" i="77"/>
  <c r="H404" i="77"/>
  <c r="G404" i="77"/>
  <c r="F404" i="77"/>
  <c r="H403" i="77"/>
  <c r="G403" i="77"/>
  <c r="F403" i="77"/>
  <c r="H402" i="77"/>
  <c r="G402" i="77"/>
  <c r="F402" i="77"/>
  <c r="H401" i="77"/>
  <c r="G401" i="77"/>
  <c r="F401" i="77"/>
  <c r="H400" i="77"/>
  <c r="G400" i="77"/>
  <c r="F400" i="77"/>
  <c r="H399" i="77"/>
  <c r="G399" i="77"/>
  <c r="F399" i="77"/>
  <c r="H398" i="77"/>
  <c r="G398" i="77"/>
  <c r="F398" i="77"/>
  <c r="H397" i="77"/>
  <c r="G397" i="77"/>
  <c r="F397" i="77"/>
  <c r="H396" i="77"/>
  <c r="G396" i="77"/>
  <c r="F396" i="77"/>
  <c r="H395" i="77"/>
  <c r="G395" i="77"/>
  <c r="F395" i="77"/>
  <c r="H394" i="77"/>
  <c r="G394" i="77"/>
  <c r="F394" i="77"/>
  <c r="H393" i="77"/>
  <c r="G393" i="77"/>
  <c r="F393" i="77"/>
  <c r="H392" i="77"/>
  <c r="G392" i="77"/>
  <c r="F392" i="77"/>
  <c r="H391" i="77"/>
  <c r="G391" i="77"/>
  <c r="F391" i="77"/>
  <c r="H390" i="77"/>
  <c r="H389" i="77"/>
  <c r="G389" i="77"/>
  <c r="F389" i="77"/>
  <c r="H388" i="77"/>
  <c r="G388" i="77"/>
  <c r="F388" i="77"/>
  <c r="H387" i="77"/>
  <c r="G387" i="77"/>
  <c r="F387" i="77"/>
  <c r="H386" i="77"/>
  <c r="G386" i="77"/>
  <c r="F386" i="77"/>
  <c r="H385" i="77"/>
  <c r="G385" i="77"/>
  <c r="F385" i="77"/>
  <c r="H384" i="77"/>
  <c r="G384" i="77"/>
  <c r="F384" i="77"/>
  <c r="H383" i="77"/>
  <c r="G383" i="77"/>
  <c r="F383" i="77"/>
  <c r="H382" i="77"/>
  <c r="G382" i="77"/>
  <c r="F382" i="77"/>
  <c r="H381" i="77"/>
  <c r="G381" i="77"/>
  <c r="F381" i="77"/>
  <c r="H380" i="77"/>
  <c r="G380" i="77"/>
  <c r="F380" i="77"/>
  <c r="H379" i="77"/>
  <c r="G379" i="77"/>
  <c r="F379" i="77"/>
  <c r="H378" i="77"/>
  <c r="G378" i="77"/>
  <c r="F378" i="77"/>
  <c r="H377" i="77"/>
  <c r="G377" i="77"/>
  <c r="F377" i="77"/>
  <c r="H376" i="77"/>
  <c r="G376" i="77"/>
  <c r="F376" i="77"/>
  <c r="H375" i="77"/>
  <c r="G375" i="77"/>
  <c r="F375" i="77"/>
  <c r="H374" i="77"/>
  <c r="G374" i="77"/>
  <c r="F374" i="77"/>
  <c r="H373" i="77"/>
  <c r="G373" i="77"/>
  <c r="F373" i="77"/>
  <c r="H372" i="77"/>
  <c r="G372" i="77"/>
  <c r="F372" i="77"/>
  <c r="H371" i="77"/>
  <c r="G371" i="77"/>
  <c r="F371" i="77"/>
  <c r="H370" i="77"/>
  <c r="G370" i="77"/>
  <c r="F370" i="77"/>
  <c r="H369" i="77"/>
  <c r="G369" i="77"/>
  <c r="F369" i="77"/>
  <c r="H368" i="77"/>
  <c r="G368" i="77"/>
  <c r="F368" i="77"/>
  <c r="H367" i="77"/>
  <c r="G367" i="77"/>
  <c r="F367" i="77"/>
  <c r="H366" i="77"/>
  <c r="G366" i="77"/>
  <c r="F366" i="77"/>
  <c r="H365" i="77"/>
  <c r="G365" i="77"/>
  <c r="F365" i="77"/>
  <c r="H364" i="77"/>
  <c r="G364" i="77"/>
  <c r="F364" i="77"/>
  <c r="H363" i="77"/>
  <c r="G363" i="77"/>
  <c r="F363" i="77"/>
  <c r="H362" i="77"/>
  <c r="G362" i="77"/>
  <c r="F362" i="77"/>
  <c r="H361" i="77"/>
  <c r="G361" i="77"/>
  <c r="F361" i="77"/>
  <c r="H360" i="77"/>
  <c r="G360" i="77"/>
  <c r="F360" i="77"/>
  <c r="H359" i="77"/>
  <c r="G359" i="77"/>
  <c r="F359" i="77"/>
  <c r="H358" i="77"/>
  <c r="G358" i="77"/>
  <c r="F358" i="77"/>
  <c r="H357" i="77"/>
  <c r="G357" i="77"/>
  <c r="F357" i="77"/>
  <c r="H356" i="77"/>
  <c r="G356" i="77"/>
  <c r="F356" i="77"/>
  <c r="H355" i="77"/>
  <c r="G355" i="77"/>
  <c r="F355" i="77"/>
  <c r="H354" i="77"/>
  <c r="G354" i="77"/>
  <c r="F354" i="77"/>
  <c r="H353" i="77"/>
  <c r="H352" i="77"/>
  <c r="G352" i="77"/>
  <c r="F352" i="77"/>
  <c r="H351" i="77"/>
  <c r="G351" i="77"/>
  <c r="F351" i="77"/>
  <c r="H350" i="77"/>
  <c r="G350" i="77"/>
  <c r="F350" i="77"/>
  <c r="H349" i="77"/>
  <c r="G349" i="77"/>
  <c r="F349" i="77"/>
  <c r="H348" i="77"/>
  <c r="G348" i="77"/>
  <c r="F348" i="77"/>
  <c r="H347" i="77"/>
  <c r="G347" i="77"/>
  <c r="F347" i="77"/>
  <c r="H346" i="77"/>
  <c r="G346" i="77"/>
  <c r="F346" i="77"/>
  <c r="H345" i="77"/>
  <c r="G345" i="77"/>
  <c r="F345" i="77"/>
  <c r="H344" i="77"/>
  <c r="G344" i="77"/>
  <c r="F344" i="77"/>
  <c r="H343" i="77"/>
  <c r="G343" i="77"/>
  <c r="F343" i="77"/>
  <c r="H342" i="77"/>
  <c r="G342" i="77"/>
  <c r="F342" i="77"/>
  <c r="H341" i="77"/>
  <c r="G341" i="77"/>
  <c r="F341" i="77"/>
  <c r="H340" i="77"/>
  <c r="G340" i="77"/>
  <c r="F340" i="77"/>
  <c r="H339" i="77"/>
  <c r="G339" i="77"/>
  <c r="F339" i="77"/>
  <c r="H338" i="77"/>
  <c r="G338" i="77"/>
  <c r="F338" i="77"/>
  <c r="H337" i="77"/>
  <c r="G337" i="77"/>
  <c r="F337" i="77"/>
  <c r="H336" i="77"/>
  <c r="G336" i="77"/>
  <c r="F336" i="77"/>
  <c r="H335" i="77"/>
  <c r="G335" i="77"/>
  <c r="F335" i="77"/>
  <c r="H334" i="77"/>
  <c r="G334" i="77"/>
  <c r="F334" i="77"/>
  <c r="H333" i="77"/>
  <c r="G333" i="77"/>
  <c r="F333" i="77"/>
  <c r="H332" i="77"/>
  <c r="G332" i="77"/>
  <c r="F332" i="77"/>
  <c r="H331" i="77"/>
  <c r="G331" i="77"/>
  <c r="F331" i="77"/>
  <c r="H330" i="77"/>
  <c r="G330" i="77"/>
  <c r="F330" i="77"/>
  <c r="H329" i="77"/>
  <c r="G329" i="77"/>
  <c r="F329" i="77"/>
  <c r="H328" i="77"/>
  <c r="G328" i="77"/>
  <c r="F328" i="77"/>
  <c r="H327" i="77"/>
  <c r="G327" i="77"/>
  <c r="F327" i="77"/>
  <c r="H326" i="77"/>
  <c r="G326" i="77"/>
  <c r="F326" i="77"/>
  <c r="H325" i="77"/>
  <c r="G325" i="77"/>
  <c r="F325" i="77"/>
  <c r="H324" i="77"/>
  <c r="G324" i="77"/>
  <c r="F324" i="77"/>
  <c r="H323" i="77"/>
  <c r="G323" i="77"/>
  <c r="F323" i="77"/>
  <c r="H322" i="77"/>
  <c r="G322" i="77"/>
  <c r="F322" i="77"/>
  <c r="H321" i="77"/>
  <c r="G321" i="77"/>
  <c r="F321" i="77"/>
  <c r="H320" i="77"/>
  <c r="G320" i="77"/>
  <c r="F320" i="77"/>
  <c r="H319" i="77"/>
  <c r="G319" i="77"/>
  <c r="F319" i="77"/>
  <c r="H318" i="77"/>
  <c r="G318" i="77"/>
  <c r="F318" i="77"/>
  <c r="H317" i="77"/>
  <c r="G317" i="77"/>
  <c r="F317" i="77"/>
  <c r="H316" i="77"/>
  <c r="H315" i="77"/>
  <c r="G315" i="77"/>
  <c r="F315" i="77"/>
  <c r="H314" i="77"/>
  <c r="G314" i="77"/>
  <c r="F314" i="77"/>
  <c r="H313" i="77"/>
  <c r="G313" i="77"/>
  <c r="F313" i="77"/>
  <c r="H312" i="77"/>
  <c r="G312" i="77"/>
  <c r="F312" i="77"/>
  <c r="H311" i="77"/>
  <c r="G311" i="77"/>
  <c r="F311" i="77"/>
  <c r="H310" i="77"/>
  <c r="G310" i="77"/>
  <c r="F310" i="77"/>
  <c r="H309" i="77"/>
  <c r="G309" i="77"/>
  <c r="F309" i="77"/>
  <c r="H308" i="77"/>
  <c r="G308" i="77"/>
  <c r="F308" i="77"/>
  <c r="H307" i="77"/>
  <c r="G307" i="77"/>
  <c r="F307" i="77"/>
  <c r="H306" i="77"/>
  <c r="G306" i="77"/>
  <c r="F306" i="77"/>
  <c r="H305" i="77"/>
  <c r="G305" i="77"/>
  <c r="F305" i="77"/>
  <c r="H304" i="77"/>
  <c r="G304" i="77"/>
  <c r="F304" i="77"/>
  <c r="H303" i="77"/>
  <c r="G303" i="77"/>
  <c r="F303" i="77"/>
  <c r="H302" i="77"/>
  <c r="G302" i="77"/>
  <c r="F302" i="77"/>
  <c r="H301" i="77"/>
  <c r="G301" i="77"/>
  <c r="F301" i="77"/>
  <c r="H300" i="77"/>
  <c r="G300" i="77"/>
  <c r="F300" i="77"/>
  <c r="H299" i="77"/>
  <c r="G299" i="77"/>
  <c r="F299" i="77"/>
  <c r="H298" i="77"/>
  <c r="G298" i="77"/>
  <c r="F298" i="77"/>
  <c r="H297" i="77"/>
  <c r="G297" i="77"/>
  <c r="F297" i="77"/>
  <c r="H296" i="77"/>
  <c r="G296" i="77"/>
  <c r="F296" i="77"/>
  <c r="H295" i="77"/>
  <c r="G295" i="77"/>
  <c r="F295" i="77"/>
  <c r="H294" i="77"/>
  <c r="G294" i="77"/>
  <c r="F294" i="77"/>
  <c r="H293" i="77"/>
  <c r="G293" i="77"/>
  <c r="F293" i="77"/>
  <c r="H292" i="77"/>
  <c r="G292" i="77"/>
  <c r="F292" i="77"/>
  <c r="H291" i="77"/>
  <c r="G291" i="77"/>
  <c r="F291" i="77"/>
  <c r="H290" i="77"/>
  <c r="G290" i="77"/>
  <c r="F290" i="77"/>
  <c r="H289" i="77"/>
  <c r="G289" i="77"/>
  <c r="F289" i="77"/>
  <c r="H288" i="77"/>
  <c r="G288" i="77"/>
  <c r="F288" i="77"/>
  <c r="H287" i="77"/>
  <c r="G287" i="77"/>
  <c r="F287" i="77"/>
  <c r="H286" i="77"/>
  <c r="G286" i="77"/>
  <c r="F286" i="77"/>
  <c r="H285" i="77"/>
  <c r="G285" i="77"/>
  <c r="F285" i="77"/>
  <c r="H284" i="77"/>
  <c r="G284" i="77"/>
  <c r="F284" i="77"/>
  <c r="H283" i="77"/>
  <c r="G283" i="77"/>
  <c r="F283" i="77"/>
  <c r="H282" i="77"/>
  <c r="G282" i="77"/>
  <c r="F282" i="77"/>
  <c r="H281" i="77"/>
  <c r="G281" i="77"/>
  <c r="F281" i="77"/>
  <c r="H280" i="77"/>
  <c r="G280" i="77"/>
  <c r="F280" i="77"/>
  <c r="H279" i="77"/>
  <c r="H278" i="77"/>
  <c r="G278" i="77"/>
  <c r="F278" i="77"/>
  <c r="H277" i="77"/>
  <c r="G277" i="77"/>
  <c r="F277" i="77"/>
  <c r="H276" i="77"/>
  <c r="G276" i="77"/>
  <c r="F276" i="77"/>
  <c r="H275" i="77"/>
  <c r="G275" i="77"/>
  <c r="F275" i="77"/>
  <c r="H274" i="77"/>
  <c r="G274" i="77"/>
  <c r="F274" i="77"/>
  <c r="H273" i="77"/>
  <c r="G273" i="77"/>
  <c r="F273" i="77"/>
  <c r="H272" i="77"/>
  <c r="G272" i="77"/>
  <c r="F272" i="77"/>
  <c r="H271" i="77"/>
  <c r="G271" i="77"/>
  <c r="F271" i="77"/>
  <c r="H270" i="77"/>
  <c r="G270" i="77"/>
  <c r="F270" i="77"/>
  <c r="H269" i="77"/>
  <c r="G269" i="77"/>
  <c r="F269" i="77"/>
  <c r="H268" i="77"/>
  <c r="G268" i="77"/>
  <c r="F268" i="77"/>
  <c r="H267" i="77"/>
  <c r="G267" i="77"/>
  <c r="F267" i="77"/>
  <c r="H266" i="77"/>
  <c r="G266" i="77"/>
  <c r="F266" i="77"/>
  <c r="H265" i="77"/>
  <c r="G265" i="77"/>
  <c r="F265" i="77"/>
  <c r="H264" i="77"/>
  <c r="G264" i="77"/>
  <c r="F264" i="77"/>
  <c r="H263" i="77"/>
  <c r="G263" i="77"/>
  <c r="F263" i="77"/>
  <c r="H262" i="77"/>
  <c r="G262" i="77"/>
  <c r="F262" i="77"/>
  <c r="H261" i="77"/>
  <c r="G261" i="77"/>
  <c r="F261" i="77"/>
  <c r="H260" i="77"/>
  <c r="G260" i="77"/>
  <c r="F260" i="77"/>
  <c r="H259" i="77"/>
  <c r="G259" i="77"/>
  <c r="F259" i="77"/>
  <c r="H258" i="77"/>
  <c r="G258" i="77"/>
  <c r="F258" i="77"/>
  <c r="H257" i="77"/>
  <c r="G257" i="77"/>
  <c r="F257" i="77"/>
  <c r="H256" i="77"/>
  <c r="G256" i="77"/>
  <c r="F256" i="77"/>
  <c r="H255" i="77"/>
  <c r="G255" i="77"/>
  <c r="F255" i="77"/>
  <c r="H254" i="77"/>
  <c r="G254" i="77"/>
  <c r="F254" i="77"/>
  <c r="H253" i="77"/>
  <c r="G253" i="77"/>
  <c r="F253" i="77"/>
  <c r="H252" i="77"/>
  <c r="G252" i="77"/>
  <c r="F252" i="77"/>
  <c r="H251" i="77"/>
  <c r="G251" i="77"/>
  <c r="F251" i="77"/>
  <c r="H250" i="77"/>
  <c r="G250" i="77"/>
  <c r="F250" i="77"/>
  <c r="H249" i="77"/>
  <c r="G249" i="77"/>
  <c r="F249" i="77"/>
  <c r="H248" i="77"/>
  <c r="G248" i="77"/>
  <c r="F248" i="77"/>
  <c r="H247" i="77"/>
  <c r="G247" i="77"/>
  <c r="F247" i="77"/>
  <c r="H246" i="77"/>
  <c r="G246" i="77"/>
  <c r="F246" i="77"/>
  <c r="H245" i="77"/>
  <c r="G245" i="77"/>
  <c r="F245" i="77"/>
  <c r="H244" i="77"/>
  <c r="G244" i="77"/>
  <c r="F244" i="77"/>
  <c r="H243" i="77"/>
  <c r="G243" i="77"/>
  <c r="F243" i="77"/>
  <c r="H242" i="77"/>
  <c r="H241" i="77"/>
  <c r="G241" i="77"/>
  <c r="F241" i="77"/>
  <c r="H240" i="77"/>
  <c r="G240" i="77"/>
  <c r="F240" i="77"/>
  <c r="H239" i="77"/>
  <c r="G239" i="77"/>
  <c r="F239" i="77"/>
  <c r="H238" i="77"/>
  <c r="G238" i="77"/>
  <c r="F238" i="77"/>
  <c r="H237" i="77"/>
  <c r="G237" i="77"/>
  <c r="F237" i="77"/>
  <c r="H236" i="77"/>
  <c r="G236" i="77"/>
  <c r="F236" i="77"/>
  <c r="H235" i="77"/>
  <c r="G235" i="77"/>
  <c r="F235" i="77"/>
  <c r="H234" i="77"/>
  <c r="G234" i="77"/>
  <c r="F234" i="77"/>
  <c r="H233" i="77"/>
  <c r="G233" i="77"/>
  <c r="F233" i="77"/>
  <c r="H232" i="77"/>
  <c r="G232" i="77"/>
  <c r="F232" i="77"/>
  <c r="H231" i="77"/>
  <c r="G231" i="77"/>
  <c r="F231" i="77"/>
  <c r="H230" i="77"/>
  <c r="G230" i="77"/>
  <c r="F230" i="77"/>
  <c r="H229" i="77"/>
  <c r="G229" i="77"/>
  <c r="F229" i="77"/>
  <c r="H228" i="77"/>
  <c r="G228" i="77"/>
  <c r="F228" i="77"/>
  <c r="H227" i="77"/>
  <c r="G227" i="77"/>
  <c r="F227" i="77"/>
  <c r="H226" i="77"/>
  <c r="G226" i="77"/>
  <c r="F226" i="77"/>
  <c r="H225" i="77"/>
  <c r="G225" i="77"/>
  <c r="F225" i="77"/>
  <c r="H224" i="77"/>
  <c r="G224" i="77"/>
  <c r="F224" i="77"/>
  <c r="H223" i="77"/>
  <c r="G223" i="77"/>
  <c r="F223" i="77"/>
  <c r="H222" i="77"/>
  <c r="G222" i="77"/>
  <c r="F222" i="77"/>
  <c r="H221" i="77"/>
  <c r="G221" i="77"/>
  <c r="F221" i="77"/>
  <c r="H220" i="77"/>
  <c r="G220" i="77"/>
  <c r="F220" i="77"/>
  <c r="H219" i="77"/>
  <c r="G219" i="77"/>
  <c r="F219" i="77"/>
  <c r="H218" i="77"/>
  <c r="G218" i="77"/>
  <c r="F218" i="77"/>
  <c r="H217" i="77"/>
  <c r="G217" i="77"/>
  <c r="F217" i="77"/>
  <c r="H216" i="77"/>
  <c r="G216" i="77"/>
  <c r="F216" i="77"/>
  <c r="H215" i="77"/>
  <c r="G215" i="77"/>
  <c r="F215" i="77"/>
  <c r="H214" i="77"/>
  <c r="G214" i="77"/>
  <c r="F214" i="77"/>
  <c r="H213" i="77"/>
  <c r="G213" i="77"/>
  <c r="F213" i="77"/>
  <c r="H212" i="77"/>
  <c r="G212" i="77"/>
  <c r="F212" i="77"/>
  <c r="H211" i="77"/>
  <c r="G211" i="77"/>
  <c r="F211" i="77"/>
  <c r="H210" i="77"/>
  <c r="G210" i="77"/>
  <c r="F210" i="77"/>
  <c r="H209" i="77"/>
  <c r="G209" i="77"/>
  <c r="F209" i="77"/>
  <c r="H208" i="77"/>
  <c r="G208" i="77"/>
  <c r="F208" i="77"/>
  <c r="H207" i="77"/>
  <c r="G207" i="77"/>
  <c r="F207" i="77"/>
  <c r="H206" i="77"/>
  <c r="G206" i="77"/>
  <c r="F206" i="77"/>
  <c r="H205" i="77"/>
  <c r="H204" i="77"/>
  <c r="G204" i="77"/>
  <c r="F204" i="77"/>
  <c r="H203" i="77"/>
  <c r="G203" i="77"/>
  <c r="F203" i="77"/>
  <c r="H202" i="77"/>
  <c r="G202" i="77"/>
  <c r="F202" i="77"/>
  <c r="H201" i="77"/>
  <c r="G201" i="77"/>
  <c r="F201" i="77"/>
  <c r="H200" i="77"/>
  <c r="G200" i="77"/>
  <c r="F200" i="77"/>
  <c r="H199" i="77"/>
  <c r="G199" i="77"/>
  <c r="F199" i="77"/>
  <c r="H198" i="77"/>
  <c r="G198" i="77"/>
  <c r="F198" i="77"/>
  <c r="H197" i="77"/>
  <c r="G197" i="77"/>
  <c r="F197" i="77"/>
  <c r="H196" i="77"/>
  <c r="G196" i="77"/>
  <c r="F196" i="77"/>
  <c r="H195" i="77"/>
  <c r="G195" i="77"/>
  <c r="F195" i="77"/>
  <c r="H194" i="77"/>
  <c r="G194" i="77"/>
  <c r="F194" i="77"/>
  <c r="H193" i="77"/>
  <c r="G193" i="77"/>
  <c r="F193" i="77"/>
  <c r="H192" i="77"/>
  <c r="G192" i="77"/>
  <c r="F192" i="77"/>
  <c r="H191" i="77"/>
  <c r="G191" i="77"/>
  <c r="F191" i="77"/>
  <c r="H190" i="77"/>
  <c r="G190" i="77"/>
  <c r="F190" i="77"/>
  <c r="H189" i="77"/>
  <c r="G189" i="77"/>
  <c r="F189" i="77"/>
  <c r="H188" i="77"/>
  <c r="G188" i="77"/>
  <c r="F188" i="77"/>
  <c r="H187" i="77"/>
  <c r="G187" i="77"/>
  <c r="F187" i="77"/>
  <c r="H186" i="77"/>
  <c r="G186" i="77"/>
  <c r="F186" i="77"/>
  <c r="H185" i="77"/>
  <c r="G185" i="77"/>
  <c r="F185" i="77"/>
  <c r="H184" i="77"/>
  <c r="G184" i="77"/>
  <c r="F184" i="77"/>
  <c r="H183" i="77"/>
  <c r="G183" i="77"/>
  <c r="F183" i="77"/>
  <c r="H182" i="77"/>
  <c r="G182" i="77"/>
  <c r="F182" i="77"/>
  <c r="H181" i="77"/>
  <c r="G181" i="77"/>
  <c r="F181" i="77"/>
  <c r="H180" i="77"/>
  <c r="G180" i="77"/>
  <c r="F180" i="77"/>
  <c r="H179" i="77"/>
  <c r="G179" i="77"/>
  <c r="F179" i="77"/>
  <c r="H178" i="77"/>
  <c r="G178" i="77"/>
  <c r="F178" i="77"/>
  <c r="H177" i="77"/>
  <c r="G177" i="77"/>
  <c r="F177" i="77"/>
  <c r="H176" i="77"/>
  <c r="G176" i="77"/>
  <c r="F176" i="77"/>
  <c r="H175" i="77"/>
  <c r="G175" i="77"/>
  <c r="F175" i="77"/>
  <c r="H174" i="77"/>
  <c r="G174" i="77"/>
  <c r="F174" i="77"/>
  <c r="H173" i="77"/>
  <c r="G173" i="77"/>
  <c r="F173" i="77"/>
  <c r="H172" i="77"/>
  <c r="G172" i="77"/>
  <c r="F172" i="77"/>
  <c r="H171" i="77"/>
  <c r="G171" i="77"/>
  <c r="F171" i="77"/>
  <c r="H170" i="77"/>
  <c r="G170" i="77"/>
  <c r="F170" i="77"/>
  <c r="H169" i="77"/>
  <c r="G169" i="77"/>
  <c r="F169" i="77"/>
  <c r="H168" i="77"/>
  <c r="H167" i="77"/>
  <c r="G167" i="77"/>
  <c r="F167" i="77"/>
  <c r="H166" i="77"/>
  <c r="G166" i="77"/>
  <c r="F166" i="77"/>
  <c r="H165" i="77"/>
  <c r="G165" i="77"/>
  <c r="F165" i="77"/>
  <c r="H164" i="77"/>
  <c r="G164" i="77"/>
  <c r="F164" i="77"/>
  <c r="H163" i="77"/>
  <c r="G163" i="77"/>
  <c r="F163" i="77"/>
  <c r="H162" i="77"/>
  <c r="G162" i="77"/>
  <c r="F162" i="77"/>
  <c r="H161" i="77"/>
  <c r="G161" i="77"/>
  <c r="F161" i="77"/>
  <c r="H160" i="77"/>
  <c r="G160" i="77"/>
  <c r="F160" i="77"/>
  <c r="H159" i="77"/>
  <c r="G159" i="77"/>
  <c r="F159" i="77"/>
  <c r="H158" i="77"/>
  <c r="G158" i="77"/>
  <c r="F158" i="77"/>
  <c r="H157" i="77"/>
  <c r="G157" i="77"/>
  <c r="F157" i="77"/>
  <c r="H156" i="77"/>
  <c r="G156" i="77"/>
  <c r="F156" i="77"/>
  <c r="H155" i="77"/>
  <c r="G155" i="77"/>
  <c r="F155" i="77"/>
  <c r="H154" i="77"/>
  <c r="G154" i="77"/>
  <c r="F154" i="77"/>
  <c r="H153" i="77"/>
  <c r="G153" i="77"/>
  <c r="F153" i="77"/>
  <c r="H152" i="77"/>
  <c r="G152" i="77"/>
  <c r="F152" i="77"/>
  <c r="H151" i="77"/>
  <c r="G151" i="77"/>
  <c r="F151" i="77"/>
  <c r="H150" i="77"/>
  <c r="G150" i="77"/>
  <c r="F150" i="77"/>
  <c r="H149" i="77"/>
  <c r="G149" i="77"/>
  <c r="F149" i="77"/>
  <c r="H148" i="77"/>
  <c r="G148" i="77"/>
  <c r="F148" i="77"/>
  <c r="H147" i="77"/>
  <c r="G147" i="77"/>
  <c r="F147" i="77"/>
  <c r="H146" i="77"/>
  <c r="G146" i="77"/>
  <c r="F146" i="77"/>
  <c r="H145" i="77"/>
  <c r="G145" i="77"/>
  <c r="F145" i="77"/>
  <c r="H144" i="77"/>
  <c r="G144" i="77"/>
  <c r="F144" i="77"/>
  <c r="H143" i="77"/>
  <c r="G143" i="77"/>
  <c r="F143" i="77"/>
  <c r="H142" i="77"/>
  <c r="G142" i="77"/>
  <c r="F142" i="77"/>
  <c r="H141" i="77"/>
  <c r="G141" i="77"/>
  <c r="F141" i="77"/>
  <c r="H140" i="77"/>
  <c r="G140" i="77"/>
  <c r="F140" i="77"/>
  <c r="H139" i="77"/>
  <c r="G139" i="77"/>
  <c r="F139" i="77"/>
  <c r="H138" i="77"/>
  <c r="G138" i="77"/>
  <c r="F138" i="77"/>
  <c r="H137" i="77"/>
  <c r="G137" i="77"/>
  <c r="F137" i="77"/>
  <c r="H136" i="77"/>
  <c r="G136" i="77"/>
  <c r="F136" i="77"/>
  <c r="H135" i="77"/>
  <c r="G135" i="77"/>
  <c r="F135" i="77"/>
  <c r="H134" i="77"/>
  <c r="G134" i="77"/>
  <c r="F134" i="77"/>
  <c r="H133" i="77"/>
  <c r="G133" i="77"/>
  <c r="F133" i="77"/>
  <c r="H132" i="77"/>
  <c r="G132" i="77"/>
  <c r="F132" i="77"/>
  <c r="H131" i="77"/>
  <c r="H130" i="77"/>
  <c r="H129" i="77"/>
  <c r="H128" i="77"/>
  <c r="H127" i="77"/>
  <c r="H126" i="77"/>
  <c r="H125" i="77"/>
  <c r="H124" i="77"/>
  <c r="H123" i="77"/>
  <c r="H122" i="77"/>
  <c r="H121" i="77"/>
  <c r="H120" i="77"/>
  <c r="H119" i="77"/>
  <c r="H118" i="77"/>
  <c r="H117" i="77"/>
  <c r="H116" i="77"/>
  <c r="H115" i="77"/>
  <c r="H114" i="77"/>
  <c r="H113" i="77"/>
  <c r="H112" i="77"/>
  <c r="H111" i="77"/>
  <c r="H110" i="77"/>
  <c r="H109" i="77"/>
  <c r="H108" i="77"/>
  <c r="H107" i="77"/>
  <c r="H106" i="77"/>
  <c r="H105" i="77"/>
  <c r="H104" i="77"/>
  <c r="H103" i="77"/>
  <c r="H102" i="77"/>
  <c r="H101" i="77"/>
  <c r="H100" i="77"/>
  <c r="H99" i="77"/>
  <c r="H98" i="77"/>
  <c r="H97" i="77"/>
  <c r="H96" i="77"/>
  <c r="H95" i="77"/>
  <c r="H94" i="77"/>
  <c r="H93" i="77"/>
  <c r="H92" i="77"/>
  <c r="H91" i="77"/>
  <c r="H90" i="77"/>
  <c r="H89" i="77"/>
  <c r="H88" i="77"/>
  <c r="H87" i="77"/>
  <c r="H86" i="77"/>
  <c r="H85" i="77"/>
  <c r="H84" i="77"/>
  <c r="H83" i="77"/>
  <c r="H82" i="77"/>
  <c r="H81" i="77"/>
  <c r="H80" i="77"/>
  <c r="H79" i="77"/>
  <c r="H78" i="77"/>
  <c r="H77" i="77"/>
  <c r="H76" i="77"/>
  <c r="H75" i="77"/>
  <c r="H74" i="77"/>
  <c r="H73" i="77"/>
  <c r="H72" i="77"/>
  <c r="H71" i="77"/>
  <c r="H70" i="77"/>
  <c r="H69" i="77"/>
  <c r="H68" i="77"/>
  <c r="H67" i="77"/>
  <c r="H66" i="77"/>
  <c r="H65" i="77"/>
  <c r="H64" i="77"/>
  <c r="H63" i="77"/>
  <c r="H62" i="77"/>
  <c r="H61" i="77"/>
  <c r="H60" i="77"/>
  <c r="H59" i="77"/>
  <c r="H58" i="77"/>
  <c r="I57" i="77"/>
  <c r="I56" i="77"/>
  <c r="I55" i="77"/>
  <c r="I54" i="77"/>
  <c r="I53" i="77"/>
  <c r="I52" i="77"/>
  <c r="I51" i="77"/>
  <c r="I50" i="77"/>
  <c r="I49" i="77"/>
  <c r="I48" i="77"/>
  <c r="I47" i="77"/>
  <c r="I46" i="77"/>
  <c r="I45" i="77"/>
  <c r="I44" i="77"/>
  <c r="I43" i="77"/>
  <c r="I42" i="77"/>
  <c r="I41" i="77"/>
  <c r="I40" i="77"/>
  <c r="I39" i="77"/>
  <c r="I38" i="77"/>
  <c r="I37" i="77"/>
  <c r="I36" i="77"/>
  <c r="I35" i="77"/>
  <c r="I34" i="77"/>
  <c r="I33" i="77"/>
  <c r="I32" i="77"/>
  <c r="I31" i="77"/>
  <c r="I30" i="77"/>
  <c r="I29" i="77"/>
  <c r="I28" i="77"/>
  <c r="I27" i="77"/>
  <c r="I26" i="77"/>
  <c r="I25" i="77"/>
  <c r="I24" i="77"/>
  <c r="I23" i="77"/>
  <c r="I22" i="77"/>
  <c r="I21" i="77"/>
  <c r="H57" i="77"/>
  <c r="H56" i="77"/>
  <c r="H55" i="77"/>
  <c r="H54" i="77"/>
  <c r="H53" i="77"/>
  <c r="H52" i="77"/>
  <c r="H51" i="77"/>
  <c r="H50" i="77"/>
  <c r="H49" i="77"/>
  <c r="H48" i="77"/>
  <c r="H47" i="77"/>
  <c r="H46" i="77"/>
  <c r="H45" i="77"/>
  <c r="H44" i="77"/>
  <c r="H43" i="77"/>
  <c r="H42" i="77"/>
  <c r="H41" i="77"/>
  <c r="H40" i="77"/>
  <c r="H39" i="77"/>
  <c r="H38" i="77"/>
  <c r="H37" i="77"/>
  <c r="H36" i="77"/>
  <c r="H35" i="77"/>
  <c r="H34" i="77"/>
  <c r="H33" i="77"/>
  <c r="H32" i="77"/>
  <c r="H31" i="77"/>
  <c r="H30" i="77"/>
  <c r="H29" i="77"/>
  <c r="H28" i="77"/>
  <c r="H27" i="77"/>
  <c r="H26" i="77"/>
  <c r="H25" i="77"/>
  <c r="H24" i="77"/>
  <c r="H23" i="77"/>
  <c r="H22" i="77"/>
  <c r="H21" i="77"/>
  <c r="E132" i="77"/>
  <c r="D132" i="77"/>
  <c r="B96" i="77"/>
  <c r="D96" i="77"/>
  <c r="E96" i="77"/>
  <c r="B97" i="77"/>
  <c r="D97" i="77"/>
  <c r="E97" i="77"/>
  <c r="B98" i="77"/>
  <c r="D98" i="77"/>
  <c r="E98" i="77"/>
  <c r="B99" i="77"/>
  <c r="D99" i="77"/>
  <c r="E99" i="77"/>
  <c r="B100" i="77"/>
  <c r="D100" i="77"/>
  <c r="E100" i="77"/>
  <c r="B101" i="77"/>
  <c r="D101" i="77"/>
  <c r="E101" i="77"/>
  <c r="B102" i="77"/>
  <c r="D102" i="77"/>
  <c r="E102" i="77"/>
  <c r="B103" i="77"/>
  <c r="D103" i="77"/>
  <c r="E103" i="77"/>
  <c r="B104" i="77"/>
  <c r="D104" i="77"/>
  <c r="E104" i="77"/>
  <c r="B105" i="77"/>
  <c r="D105" i="77"/>
  <c r="E105" i="77"/>
  <c r="B106" i="77"/>
  <c r="D106" i="77"/>
  <c r="E106" i="77"/>
  <c r="B107" i="77"/>
  <c r="D107" i="77"/>
  <c r="E107" i="77"/>
  <c r="B108" i="77"/>
  <c r="D108" i="77"/>
  <c r="E108" i="77"/>
  <c r="B109" i="77"/>
  <c r="D109" i="77"/>
  <c r="E109" i="77"/>
  <c r="B110" i="77"/>
  <c r="D110" i="77"/>
  <c r="E110" i="77"/>
  <c r="B111" i="77"/>
  <c r="D111" i="77"/>
  <c r="E111" i="77"/>
  <c r="B112" i="77"/>
  <c r="D112" i="77"/>
  <c r="E112" i="77"/>
  <c r="B113" i="77"/>
  <c r="D113" i="77"/>
  <c r="E113" i="77"/>
  <c r="B114" i="77"/>
  <c r="D114" i="77"/>
  <c r="E114" i="77"/>
  <c r="B115" i="77"/>
  <c r="D115" i="77"/>
  <c r="E115" i="77"/>
  <c r="B116" i="77"/>
  <c r="D116" i="77"/>
  <c r="E116" i="77"/>
  <c r="B117" i="77"/>
  <c r="D117" i="77"/>
  <c r="E117" i="77"/>
  <c r="B118" i="77"/>
  <c r="D118" i="77"/>
  <c r="E118" i="77"/>
  <c r="B119" i="77"/>
  <c r="D119" i="77"/>
  <c r="E119" i="77"/>
  <c r="B120" i="77"/>
  <c r="D120" i="77"/>
  <c r="E120" i="77"/>
  <c r="B121" i="77"/>
  <c r="D121" i="77"/>
  <c r="E121" i="77"/>
  <c r="B122" i="77"/>
  <c r="D122" i="77"/>
  <c r="E122" i="77"/>
  <c r="B123" i="77"/>
  <c r="D123" i="77"/>
  <c r="E123" i="77"/>
  <c r="B124" i="77"/>
  <c r="D124" i="77"/>
  <c r="E124" i="77"/>
  <c r="B125" i="77"/>
  <c r="D125" i="77"/>
  <c r="E125" i="77"/>
  <c r="B126" i="77"/>
  <c r="D126" i="77"/>
  <c r="E126" i="77"/>
  <c r="B127" i="77"/>
  <c r="D127" i="77"/>
  <c r="E127" i="77"/>
  <c r="B128" i="77"/>
  <c r="D128" i="77"/>
  <c r="E128" i="77"/>
  <c r="B129" i="77"/>
  <c r="D129" i="77"/>
  <c r="E129" i="77"/>
  <c r="B130" i="77"/>
  <c r="D130" i="77"/>
  <c r="E130" i="77"/>
  <c r="B131" i="77"/>
  <c r="D131" i="77"/>
  <c r="E131" i="77"/>
  <c r="B132" i="77"/>
  <c r="G130" i="77"/>
  <c r="F130" i="77"/>
  <c r="G129" i="77"/>
  <c r="F129" i="77"/>
  <c r="G128" i="77"/>
  <c r="F128" i="77"/>
  <c r="G127" i="77"/>
  <c r="F127" i="77"/>
  <c r="G126" i="77"/>
  <c r="F126" i="77"/>
  <c r="G125" i="77"/>
  <c r="F125" i="77"/>
  <c r="G124" i="77"/>
  <c r="F124" i="77"/>
  <c r="G123" i="77"/>
  <c r="F123" i="77"/>
  <c r="G122" i="77"/>
  <c r="F122" i="77"/>
  <c r="G121" i="77"/>
  <c r="F121" i="77"/>
  <c r="G120" i="77"/>
  <c r="F120" i="77"/>
  <c r="G119" i="77"/>
  <c r="F119" i="77"/>
  <c r="G118" i="77"/>
  <c r="F118" i="77"/>
  <c r="G117" i="77"/>
  <c r="F117" i="77"/>
  <c r="G116" i="77"/>
  <c r="F116" i="77"/>
  <c r="G115" i="77"/>
  <c r="F115" i="77"/>
  <c r="G114" i="77"/>
  <c r="F114" i="77"/>
  <c r="G113" i="77"/>
  <c r="F113" i="77"/>
  <c r="G112" i="77"/>
  <c r="F112" i="77"/>
  <c r="G111" i="77"/>
  <c r="F111" i="77"/>
  <c r="G110" i="77"/>
  <c r="F110" i="77"/>
  <c r="G109" i="77"/>
  <c r="F109" i="77"/>
  <c r="G108" i="77"/>
  <c r="F108" i="77"/>
  <c r="G107" i="77"/>
  <c r="F107" i="77"/>
  <c r="G106" i="77"/>
  <c r="F106" i="77"/>
  <c r="G105" i="77"/>
  <c r="F105" i="77"/>
  <c r="G104" i="77"/>
  <c r="F104" i="77"/>
  <c r="G103" i="77"/>
  <c r="F103" i="77"/>
  <c r="G102" i="77"/>
  <c r="F102" i="77"/>
  <c r="G101" i="77"/>
  <c r="F101" i="77"/>
  <c r="G100" i="77"/>
  <c r="F100" i="77"/>
  <c r="G99" i="77"/>
  <c r="F99" i="77"/>
  <c r="G98" i="77"/>
  <c r="F98" i="77"/>
  <c r="G97" i="77"/>
  <c r="F97" i="77"/>
  <c r="G96" i="77"/>
  <c r="F96" i="77"/>
  <c r="G95" i="77"/>
  <c r="F95" i="77"/>
  <c r="G93" i="77"/>
  <c r="G92" i="77"/>
  <c r="G91" i="77"/>
  <c r="G90" i="77"/>
  <c r="G89" i="77"/>
  <c r="G88" i="77"/>
  <c r="G87" i="77"/>
  <c r="G86" i="77"/>
  <c r="G85" i="77"/>
  <c r="G84" i="77"/>
  <c r="G83" i="77"/>
  <c r="G82" i="77"/>
  <c r="G81" i="77"/>
  <c r="G80" i="77"/>
  <c r="G79" i="77"/>
  <c r="G78" i="77"/>
  <c r="G77" i="77"/>
  <c r="G76" i="77"/>
  <c r="G75" i="77"/>
  <c r="G74" i="77"/>
  <c r="G73" i="77"/>
  <c r="G72" i="77"/>
  <c r="G71" i="77"/>
  <c r="G70" i="77"/>
  <c r="G69" i="77"/>
  <c r="G68" i="77"/>
  <c r="G67" i="77"/>
  <c r="G66" i="77"/>
  <c r="G65" i="77"/>
  <c r="G64" i="77"/>
  <c r="G63" i="77"/>
  <c r="G62" i="77"/>
  <c r="G61" i="77"/>
  <c r="G60" i="77"/>
  <c r="G59" i="77"/>
  <c r="G58" i="77"/>
  <c r="G56" i="77"/>
  <c r="G55" i="77"/>
  <c r="G54" i="77"/>
  <c r="G53" i="77"/>
  <c r="G52" i="77"/>
  <c r="G51" i="77"/>
  <c r="G50" i="77"/>
  <c r="G49" i="77"/>
  <c r="G48" i="77"/>
  <c r="G47" i="77"/>
  <c r="G46" i="77"/>
  <c r="G45" i="77"/>
  <c r="G44" i="77"/>
  <c r="G43" i="77"/>
  <c r="G42" i="77"/>
  <c r="G41" i="77"/>
  <c r="G40" i="77"/>
  <c r="G39" i="77"/>
  <c r="G38" i="77"/>
  <c r="G37" i="77"/>
  <c r="G36" i="77"/>
  <c r="G35" i="77"/>
  <c r="G34" i="77"/>
  <c r="G33" i="77"/>
  <c r="G32" i="77"/>
  <c r="G31" i="77"/>
  <c r="G30" i="77"/>
  <c r="G29" i="77"/>
  <c r="G28" i="77"/>
  <c r="G27" i="77"/>
  <c r="G26" i="77"/>
  <c r="G25" i="77"/>
  <c r="G24" i="77"/>
  <c r="G23" i="77"/>
  <c r="G22" i="77"/>
  <c r="G21" i="77"/>
  <c r="E95" i="77"/>
  <c r="D95" i="77"/>
  <c r="B95" i="77"/>
  <c r="B59" i="77"/>
  <c r="D59" i="77"/>
  <c r="E59" i="77"/>
  <c r="B60" i="77"/>
  <c r="D60" i="77"/>
  <c r="E60" i="77"/>
  <c r="B61" i="77"/>
  <c r="D61" i="77"/>
  <c r="E61" i="77"/>
  <c r="B62" i="77"/>
  <c r="D62" i="77"/>
  <c r="E62" i="77"/>
  <c r="B63" i="77"/>
  <c r="D63" i="77"/>
  <c r="E63" i="77"/>
  <c r="B64" i="77"/>
  <c r="D64" i="77"/>
  <c r="E64" i="77"/>
  <c r="B65" i="77"/>
  <c r="D65" i="77"/>
  <c r="E65" i="77"/>
  <c r="B66" i="77"/>
  <c r="D66" i="77"/>
  <c r="E66" i="77"/>
  <c r="B67" i="77"/>
  <c r="D67" i="77"/>
  <c r="E67" i="77"/>
  <c r="B68" i="77"/>
  <c r="D68" i="77"/>
  <c r="E68" i="77"/>
  <c r="B69" i="77"/>
  <c r="D69" i="77"/>
  <c r="E69" i="77"/>
  <c r="B70" i="77"/>
  <c r="D70" i="77"/>
  <c r="E70" i="77"/>
  <c r="B71" i="77"/>
  <c r="D71" i="77"/>
  <c r="E71" i="77"/>
  <c r="B72" i="77"/>
  <c r="D72" i="77"/>
  <c r="E72" i="77"/>
  <c r="B73" i="77"/>
  <c r="D73" i="77"/>
  <c r="E73" i="77"/>
  <c r="B74" i="77"/>
  <c r="D74" i="77"/>
  <c r="E74" i="77"/>
  <c r="B75" i="77"/>
  <c r="D75" i="77"/>
  <c r="E75" i="77"/>
  <c r="B76" i="77"/>
  <c r="D76" i="77"/>
  <c r="E76" i="77"/>
  <c r="B77" i="77"/>
  <c r="D77" i="77"/>
  <c r="E77" i="77"/>
  <c r="B78" i="77"/>
  <c r="D78" i="77"/>
  <c r="E78" i="77"/>
  <c r="B79" i="77"/>
  <c r="D79" i="77"/>
  <c r="E79" i="77"/>
  <c r="B80" i="77"/>
  <c r="D80" i="77"/>
  <c r="E80" i="77"/>
  <c r="B81" i="77"/>
  <c r="D81" i="77"/>
  <c r="E81" i="77"/>
  <c r="B82" i="77"/>
  <c r="D82" i="77"/>
  <c r="E82" i="77"/>
  <c r="B83" i="77"/>
  <c r="D83" i="77"/>
  <c r="E83" i="77"/>
  <c r="B84" i="77"/>
  <c r="D84" i="77"/>
  <c r="E84" i="77"/>
  <c r="B85" i="77"/>
  <c r="D85" i="77"/>
  <c r="E85" i="77"/>
  <c r="B86" i="77"/>
  <c r="D86" i="77"/>
  <c r="E86" i="77"/>
  <c r="B87" i="77"/>
  <c r="D87" i="77"/>
  <c r="E87" i="77"/>
  <c r="B88" i="77"/>
  <c r="D88" i="77"/>
  <c r="E88" i="77"/>
  <c r="B89" i="77"/>
  <c r="D89" i="77"/>
  <c r="E89" i="77"/>
  <c r="B90" i="77"/>
  <c r="D90" i="77"/>
  <c r="E90" i="77"/>
  <c r="B91" i="77"/>
  <c r="D91" i="77"/>
  <c r="E91" i="77"/>
  <c r="B92" i="77"/>
  <c r="D92" i="77"/>
  <c r="E92" i="77"/>
  <c r="B93" i="77"/>
  <c r="D93" i="77"/>
  <c r="E93" i="77"/>
  <c r="B94" i="77"/>
  <c r="D94" i="77"/>
  <c r="E94" i="77"/>
  <c r="F93" i="77"/>
  <c r="F92" i="77"/>
  <c r="F91" i="77"/>
  <c r="F90" i="77"/>
  <c r="F89" i="77"/>
  <c r="F88" i="77"/>
  <c r="F87" i="77"/>
  <c r="F86" i="77"/>
  <c r="F85" i="77"/>
  <c r="F84" i="77"/>
  <c r="F83" i="77"/>
  <c r="F82" i="77"/>
  <c r="F81" i="77"/>
  <c r="F80" i="77"/>
  <c r="F79" i="77"/>
  <c r="F78" i="77"/>
  <c r="F77" i="77"/>
  <c r="F76" i="77"/>
  <c r="F75" i="77"/>
  <c r="F74" i="77"/>
  <c r="F73" i="77"/>
  <c r="F72" i="77"/>
  <c r="F71" i="77"/>
  <c r="F70" i="77"/>
  <c r="F69" i="77"/>
  <c r="F68" i="77"/>
  <c r="F67" i="77"/>
  <c r="F66" i="77"/>
  <c r="F65" i="77"/>
  <c r="F64" i="77"/>
  <c r="F63" i="77"/>
  <c r="F62" i="77"/>
  <c r="F61" i="77"/>
  <c r="F60" i="77"/>
  <c r="F59" i="77"/>
  <c r="F58" i="77"/>
  <c r="E58" i="77"/>
  <c r="D58" i="77"/>
  <c r="D57" i="77"/>
  <c r="B57" i="77"/>
  <c r="E57" i="77"/>
  <c r="B58" i="77"/>
  <c r="F56" i="77"/>
  <c r="B56" i="77"/>
  <c r="D56" i="77"/>
  <c r="E56" i="77"/>
  <c r="B37" i="77"/>
  <c r="D37" i="77"/>
  <c r="E37" i="77"/>
  <c r="F37" i="77"/>
  <c r="B38" i="77"/>
  <c r="D38" i="77"/>
  <c r="E38" i="77"/>
  <c r="F38" i="77"/>
  <c r="B39" i="77"/>
  <c r="D39" i="77"/>
  <c r="E39" i="77"/>
  <c r="F39" i="77"/>
  <c r="B40" i="77"/>
  <c r="D40" i="77"/>
  <c r="E40" i="77"/>
  <c r="F40" i="77"/>
  <c r="B41" i="77"/>
  <c r="D41" i="77"/>
  <c r="E41" i="77"/>
  <c r="F41" i="77"/>
  <c r="B42" i="77"/>
  <c r="D42" i="77"/>
  <c r="E42" i="77"/>
  <c r="F42" i="77"/>
  <c r="B43" i="77"/>
  <c r="D43" i="77"/>
  <c r="E43" i="77"/>
  <c r="F43" i="77"/>
  <c r="B44" i="77"/>
  <c r="D44" i="77"/>
  <c r="E44" i="77"/>
  <c r="F44" i="77"/>
  <c r="B45" i="77"/>
  <c r="D45" i="77"/>
  <c r="E45" i="77"/>
  <c r="F45" i="77"/>
  <c r="B46" i="77"/>
  <c r="D46" i="77"/>
  <c r="E46" i="77"/>
  <c r="F46" i="77"/>
  <c r="B47" i="77"/>
  <c r="D47" i="77"/>
  <c r="E47" i="77"/>
  <c r="F47" i="77"/>
  <c r="B48" i="77"/>
  <c r="D48" i="77"/>
  <c r="E48" i="77"/>
  <c r="F48" i="77"/>
  <c r="B49" i="77"/>
  <c r="D49" i="77"/>
  <c r="E49" i="77"/>
  <c r="F49" i="77"/>
  <c r="B50" i="77"/>
  <c r="D50" i="77"/>
  <c r="E50" i="77"/>
  <c r="F50" i="77"/>
  <c r="B51" i="77"/>
  <c r="D51" i="77"/>
  <c r="E51" i="77"/>
  <c r="F51" i="77"/>
  <c r="B52" i="77"/>
  <c r="D52" i="77"/>
  <c r="E52" i="77"/>
  <c r="F52" i="77"/>
  <c r="B53" i="77"/>
  <c r="D53" i="77"/>
  <c r="E53" i="77"/>
  <c r="F53" i="77"/>
  <c r="B54" i="77"/>
  <c r="D54" i="77"/>
  <c r="E54" i="77"/>
  <c r="F54" i="77"/>
  <c r="B55" i="77"/>
  <c r="D55" i="77"/>
  <c r="E55" i="77"/>
  <c r="F55" i="77"/>
  <c r="B36" i="77"/>
  <c r="D36" i="77"/>
  <c r="E36" i="77"/>
  <c r="F36" i="77"/>
  <c r="F22" i="77"/>
  <c r="F23" i="77"/>
  <c r="F24" i="77"/>
  <c r="F25" i="77"/>
  <c r="F26" i="77"/>
  <c r="F27" i="77"/>
  <c r="F28" i="77"/>
  <c r="F29" i="77"/>
  <c r="F30" i="77"/>
  <c r="F31" i="77"/>
  <c r="F32" i="77"/>
  <c r="F33" i="77"/>
  <c r="F34" i="77"/>
  <c r="F35" i="77"/>
  <c r="F21" i="77"/>
  <c r="B22" i="77"/>
  <c r="D22" i="77"/>
  <c r="E22" i="77"/>
  <c r="B23" i="77"/>
  <c r="D23" i="77"/>
  <c r="E23" i="77"/>
  <c r="B24" i="77"/>
  <c r="D24" i="77"/>
  <c r="E24" i="77"/>
  <c r="B25" i="77"/>
  <c r="D25" i="77"/>
  <c r="E25" i="77"/>
  <c r="B26" i="77"/>
  <c r="D26" i="77"/>
  <c r="E26" i="77"/>
  <c r="B27" i="77"/>
  <c r="D27" i="77"/>
  <c r="E27" i="77"/>
  <c r="B28" i="77"/>
  <c r="D28" i="77"/>
  <c r="E28" i="77"/>
  <c r="B29" i="77"/>
  <c r="D29" i="77"/>
  <c r="E29" i="77"/>
  <c r="B30" i="77"/>
  <c r="D30" i="77"/>
  <c r="E30" i="77"/>
  <c r="B31" i="77"/>
  <c r="D31" i="77"/>
  <c r="E31" i="77"/>
  <c r="B32" i="77"/>
  <c r="D32" i="77"/>
  <c r="E32" i="77"/>
  <c r="B33" i="77"/>
  <c r="D33" i="77"/>
  <c r="E33" i="77"/>
  <c r="B34" i="77"/>
  <c r="D34" i="77"/>
  <c r="E34" i="77"/>
  <c r="B35" i="77"/>
  <c r="D35" i="77"/>
  <c r="E35" i="77"/>
  <c r="E21" i="77"/>
  <c r="D21" i="77"/>
  <c r="B5" i="77"/>
  <c r="B8" i="77"/>
  <c r="E1" i="77"/>
  <c r="A21" i="77" s="1"/>
  <c r="B6" i="74"/>
  <c r="A2" i="74"/>
  <c r="C20" i="76"/>
  <c r="I561" i="77" s="1"/>
  <c r="D13" i="76"/>
  <c r="I556" i="77" s="1"/>
  <c r="D12" i="76"/>
  <c r="Q26" i="73"/>
  <c r="A2" i="73"/>
  <c r="B21" i="77" l="1"/>
  <c r="B7" i="77"/>
  <c r="B1" i="77"/>
  <c r="B11" i="77" s="1"/>
  <c r="H2" i="77" l="1"/>
  <c r="B10" i="77"/>
  <c r="B9" i="77"/>
  <c r="C69" i="75"/>
  <c r="D69" i="75"/>
  <c r="G69" i="75"/>
  <c r="H69" i="75"/>
  <c r="I69" i="75"/>
  <c r="J69" i="75"/>
  <c r="K69" i="75"/>
  <c r="L69" i="75"/>
  <c r="M69" i="75"/>
  <c r="B69" i="75"/>
  <c r="E60" i="73" l="1"/>
  <c r="E9" i="76" l="1"/>
  <c r="I554" i="77" s="1"/>
  <c r="D23" i="76" l="1"/>
  <c r="I564" i="77" s="1"/>
  <c r="G3" i="75" l="1"/>
  <c r="G4" i="75"/>
  <c r="G5" i="75"/>
  <c r="G6" i="75"/>
  <c r="G7" i="75"/>
  <c r="G8" i="75"/>
  <c r="G9" i="75"/>
  <c r="G10" i="75"/>
  <c r="G11" i="75"/>
  <c r="G12" i="75"/>
  <c r="G13" i="75"/>
  <c r="G14" i="75"/>
  <c r="G15" i="75"/>
  <c r="G16" i="75"/>
  <c r="G17" i="75"/>
  <c r="G18" i="75"/>
  <c r="G19" i="75"/>
  <c r="G20" i="75"/>
  <c r="G21" i="75"/>
  <c r="G22" i="75"/>
  <c r="G23" i="75"/>
  <c r="G24" i="75"/>
  <c r="G25" i="75"/>
  <c r="G26" i="75"/>
  <c r="G27" i="75"/>
  <c r="G28" i="75"/>
  <c r="G29" i="75"/>
  <c r="G30" i="75"/>
  <c r="G31" i="75"/>
  <c r="G32" i="75"/>
  <c r="G33" i="75"/>
  <c r="G34" i="75"/>
  <c r="G35" i="75"/>
  <c r="G36" i="75"/>
  <c r="G37" i="75"/>
  <c r="G38" i="75"/>
  <c r="G39" i="75"/>
  <c r="G40" i="75"/>
  <c r="G41" i="75"/>
  <c r="G42" i="75"/>
  <c r="G43" i="75"/>
  <c r="G44" i="75"/>
  <c r="G45" i="75"/>
  <c r="G46" i="75"/>
  <c r="G47" i="75"/>
  <c r="G48" i="75"/>
  <c r="G49" i="75"/>
  <c r="G50" i="75"/>
  <c r="G51" i="75"/>
  <c r="G52" i="75"/>
  <c r="G53" i="75"/>
  <c r="G54" i="75"/>
  <c r="G55" i="75"/>
  <c r="G56" i="75"/>
  <c r="G57" i="75"/>
  <c r="G58" i="75"/>
  <c r="G59" i="75"/>
  <c r="G60" i="75"/>
  <c r="G61" i="75"/>
  <c r="G62" i="75"/>
  <c r="G63" i="75"/>
  <c r="G64" i="75"/>
  <c r="G65" i="75"/>
  <c r="G66" i="75"/>
  <c r="G67" i="75"/>
  <c r="G68" i="75"/>
  <c r="G2" i="75"/>
  <c r="C16" i="74" l="1"/>
  <c r="I574" i="77" s="1"/>
  <c r="F14" i="74"/>
  <c r="F16" i="74" s="1"/>
  <c r="C27" i="74"/>
  <c r="I578" i="77" s="1"/>
  <c r="E26" i="73"/>
  <c r="F26" i="73"/>
  <c r="G26" i="73"/>
  <c r="H26" i="73"/>
  <c r="I26" i="73"/>
  <c r="J26" i="73"/>
  <c r="K26" i="73"/>
  <c r="L26" i="73"/>
  <c r="M26" i="73"/>
  <c r="N26" i="73"/>
  <c r="O26" i="73"/>
  <c r="P26" i="73"/>
  <c r="D26" i="73"/>
  <c r="C30" i="74" l="1"/>
  <c r="I579" i="77" s="1"/>
  <c r="Q42" i="73"/>
  <c r="Q51" i="73"/>
  <c r="Q30" i="73"/>
  <c r="Q31" i="73"/>
  <c r="Q32" i="73"/>
  <c r="Q33" i="73"/>
  <c r="Q34" i="73"/>
  <c r="Q35" i="73"/>
  <c r="Q36" i="73"/>
  <c r="Q37" i="73"/>
  <c r="Q38" i="73"/>
  <c r="Q39" i="73"/>
  <c r="Q40" i="73"/>
  <c r="Q41" i="73"/>
  <c r="Q43" i="73"/>
  <c r="Q44" i="73"/>
  <c r="Q45" i="73"/>
  <c r="Q46" i="73"/>
  <c r="Q47" i="73"/>
  <c r="Q29" i="73"/>
  <c r="Q13" i="73"/>
  <c r="Q14" i="73"/>
  <c r="Q15" i="73"/>
  <c r="Q16" i="73"/>
  <c r="Q17" i="73"/>
  <c r="Q18" i="73"/>
  <c r="Q19" i="73"/>
  <c r="Q20" i="73"/>
  <c r="Q21" i="73"/>
  <c r="Q22" i="73"/>
  <c r="Q23" i="73"/>
  <c r="Q24" i="73"/>
  <c r="Q25" i="73"/>
  <c r="Q12" i="73"/>
  <c r="K48" i="73"/>
  <c r="L48" i="73"/>
  <c r="P48" i="73"/>
  <c r="E48" i="73" l="1"/>
  <c r="F48" i="73"/>
  <c r="G48" i="73"/>
  <c r="H48" i="73"/>
  <c r="I48" i="73"/>
  <c r="J48" i="73"/>
  <c r="M48" i="73"/>
  <c r="N48" i="73"/>
  <c r="O48" i="73"/>
  <c r="D48" i="73"/>
  <c r="Q48" i="73" l="1"/>
  <c r="D54" i="73" l="1"/>
  <c r="Q54" i="73"/>
  <c r="J54" i="73"/>
  <c r="O54" i="73"/>
  <c r="I54" i="73"/>
  <c r="L54" i="73"/>
  <c r="N54" i="73"/>
  <c r="K54" i="73"/>
  <c r="E54" i="73"/>
  <c r="H54" i="73"/>
  <c r="F54" i="73"/>
  <c r="P54" i="73"/>
  <c r="G54" i="73"/>
  <c r="M54" i="73"/>
  <c r="E17" i="76" l="1"/>
  <c r="C21" i="76" l="1"/>
  <c r="I560" i="77"/>
  <c r="D22" i="76" l="1"/>
  <c r="I562" i="77"/>
  <c r="A291" i="77"/>
  <c r="A149" i="77"/>
  <c r="A363" i="77"/>
  <c r="A348" i="77"/>
  <c r="A288" i="77"/>
  <c r="A117" i="77"/>
  <c r="A374" i="77"/>
  <c r="A539" i="77"/>
  <c r="A436" i="77"/>
  <c r="A580" i="77"/>
  <c r="A338" i="77"/>
  <c r="A331" i="77"/>
  <c r="A460" i="77"/>
  <c r="A506" i="77"/>
  <c r="A555" i="77"/>
  <c r="A228" i="77"/>
  <c r="A447" i="77"/>
  <c r="A41" i="77"/>
  <c r="A292" i="77"/>
  <c r="A265" i="77"/>
  <c r="A553" i="77"/>
  <c r="A582" i="77"/>
  <c r="A464" i="77"/>
  <c r="A428" i="77"/>
  <c r="A99" i="77"/>
  <c r="A235" i="77"/>
  <c r="A125" i="77"/>
  <c r="A22" i="77"/>
  <c r="A361" i="77"/>
  <c r="A282" i="77"/>
  <c r="A152" i="77"/>
  <c r="A259" i="77"/>
  <c r="A241" i="77"/>
  <c r="A487" i="77"/>
  <c r="A376" i="77"/>
  <c r="A443" i="77"/>
  <c r="A527" i="77"/>
  <c r="A110" i="77"/>
  <c r="A142" i="77"/>
  <c r="A547" i="77"/>
  <c r="A136" i="77"/>
  <c r="A172" i="77"/>
  <c r="A176" i="77"/>
  <c r="A74" i="77"/>
  <c r="A223" i="77"/>
  <c r="A202" i="77"/>
  <c r="A523" i="77"/>
  <c r="A76" i="77"/>
  <c r="A150" i="77"/>
  <c r="A424" i="77"/>
  <c r="A183" i="77"/>
  <c r="A314" i="77"/>
  <c r="A155" i="77"/>
  <c r="A296" i="77"/>
  <c r="A55" i="77"/>
  <c r="A386" i="77"/>
  <c r="A492" i="77"/>
  <c r="A307" i="77"/>
  <c r="A383" i="77"/>
  <c r="A450" i="77"/>
  <c r="A278" i="77"/>
  <c r="A451" i="77"/>
  <c r="A295" i="77"/>
  <c r="A143" i="77"/>
  <c r="A70" i="77"/>
  <c r="A299" i="77"/>
  <c r="A229" i="77"/>
  <c r="A583" i="77"/>
  <c r="A541" i="77"/>
  <c r="A31" i="77"/>
  <c r="A324" i="77"/>
  <c r="A391" i="77"/>
  <c r="A141" i="77"/>
  <c r="A433" i="77"/>
  <c r="A39" i="77"/>
  <c r="A446" i="77"/>
  <c r="A233" i="77"/>
  <c r="A579" i="77"/>
  <c r="A163" i="77"/>
  <c r="A97" i="77"/>
  <c r="A173" i="77"/>
  <c r="A47" i="77"/>
  <c r="A488" i="77"/>
  <c r="A574" i="77"/>
  <c r="A335" i="77"/>
  <c r="A130" i="77"/>
  <c r="A78" i="77"/>
  <c r="A166" i="77"/>
  <c r="A366" i="77"/>
  <c r="A284" i="77"/>
  <c r="A144" i="77"/>
  <c r="A346" i="77"/>
  <c r="A178" i="77"/>
  <c r="A347" i="77"/>
  <c r="A124" i="77"/>
  <c r="A217" i="77"/>
  <c r="A118" i="77"/>
  <c r="A496" i="77"/>
  <c r="A167" i="77"/>
  <c r="A289" i="77"/>
  <c r="A394" i="77"/>
  <c r="A461" i="77"/>
  <c r="A195" i="77"/>
  <c r="A168" i="77"/>
  <c r="A231" i="77"/>
  <c r="A442" i="77"/>
  <c r="A67" i="77"/>
  <c r="A425" i="77"/>
  <c r="A53" i="77"/>
  <c r="A352" i="77"/>
  <c r="A57" i="77"/>
  <c r="A329" i="77"/>
  <c r="A511" i="77"/>
  <c r="A564" i="77"/>
  <c r="A453" i="77"/>
  <c r="A452" i="77"/>
  <c r="A529" i="77"/>
  <c r="A139" i="77"/>
  <c r="A405" i="77"/>
  <c r="A213" i="77"/>
  <c r="A56" i="77"/>
  <c r="A193" i="77"/>
  <c r="A526" i="77"/>
  <c r="A372" i="77"/>
  <c r="A321" i="77"/>
  <c r="A422" i="77"/>
  <c r="A207" i="77"/>
  <c r="A256" i="77"/>
  <c r="A402" i="77"/>
  <c r="A508" i="77"/>
  <c r="A33" i="77"/>
  <c r="A456" i="77"/>
  <c r="A440" i="77"/>
  <c r="A395" i="77"/>
  <c r="A91" i="77"/>
  <c r="A145" i="77"/>
  <c r="A255" i="77"/>
  <c r="A400" i="77"/>
  <c r="A336" i="77"/>
  <c r="A340" i="77"/>
  <c r="A318" i="77"/>
  <c r="A226" i="77"/>
  <c r="A388" i="77"/>
  <c r="A325" i="77"/>
  <c r="A418" i="77"/>
  <c r="A196" i="77"/>
  <c r="A524" i="77"/>
  <c r="A332" i="77"/>
  <c r="A25" i="77"/>
  <c r="A371" i="77"/>
  <c r="A421" i="77"/>
  <c r="A563" i="77"/>
  <c r="A286" i="77"/>
  <c r="A380" i="77"/>
  <c r="A210" i="77"/>
  <c r="A362" i="77"/>
  <c r="A220" i="77"/>
  <c r="A567" i="77"/>
  <c r="A273" i="77"/>
  <c r="A306" i="77"/>
  <c r="A333" i="77"/>
  <c r="A133" i="77"/>
  <c r="A357" i="77"/>
  <c r="A569" i="77"/>
  <c r="A281" i="77"/>
  <c r="A444" i="77"/>
  <c r="A237" i="77"/>
  <c r="A160" i="77"/>
  <c r="A468" i="77"/>
  <c r="A128" i="77"/>
  <c r="A578" i="77"/>
  <c r="A502" i="77"/>
  <c r="A272" i="77"/>
  <c r="A170" i="77"/>
  <c r="A375" i="77"/>
  <c r="A159" i="77"/>
  <c r="A30" i="77"/>
  <c r="A64" i="77"/>
  <c r="A93" i="77"/>
  <c r="A86" i="77"/>
  <c r="A251" i="77"/>
  <c r="A72" i="77"/>
  <c r="A297" i="77"/>
  <c r="A40" i="77"/>
  <c r="A129" i="77"/>
  <c r="A205" i="77"/>
  <c r="A543" i="77"/>
  <c r="A360" i="77"/>
  <c r="A146" i="77"/>
  <c r="A495" i="77"/>
  <c r="A566" i="77"/>
  <c r="A509" i="77"/>
  <c r="A208" i="77"/>
  <c r="A381" i="77"/>
  <c r="A317" i="77"/>
  <c r="A304" i="77"/>
  <c r="A246" i="77"/>
  <c r="A586" i="77"/>
  <c r="A537" i="77"/>
  <c r="A115" i="77"/>
  <c r="A174" i="77"/>
  <c r="A203" i="77"/>
  <c r="A554" i="77"/>
  <c r="A412" i="77"/>
  <c r="A268" i="77"/>
  <c r="A378" i="77"/>
  <c r="A507" i="77"/>
  <c r="A221" i="77"/>
  <c r="A175" i="77"/>
  <c r="A491" i="77"/>
  <c r="A154" i="77"/>
  <c r="A236" i="77"/>
  <c r="A337" i="77"/>
  <c r="A285" i="77"/>
  <c r="A353" i="77"/>
  <c r="A83" i="77"/>
  <c r="A127" i="77"/>
  <c r="A52" i="77"/>
  <c r="A476" i="77"/>
  <c r="A556" i="77"/>
  <c r="A494" i="77"/>
  <c r="A179" i="77"/>
  <c r="A134" i="77"/>
  <c r="A322" i="77"/>
  <c r="A50" i="77"/>
  <c r="A587" i="77"/>
  <c r="A303" i="77"/>
  <c r="A197" i="77"/>
  <c r="A423" i="77"/>
  <c r="A359" i="77"/>
  <c r="A328" i="77"/>
  <c r="A478" i="77"/>
  <c r="A330" i="77"/>
  <c r="A408" i="77"/>
  <c r="A182" i="77"/>
  <c r="A42" i="77"/>
  <c r="A279" i="77"/>
  <c r="A62" i="77"/>
  <c r="A79" i="77"/>
  <c r="A58" i="77"/>
  <c r="A109" i="77"/>
  <c r="A89" i="77"/>
  <c r="A263" i="77"/>
  <c r="A518" i="77"/>
  <c r="A32" i="77"/>
  <c r="A283" i="77"/>
  <c r="A531" i="77"/>
  <c r="A382" i="77"/>
  <c r="A305" i="77"/>
  <c r="A517" i="77"/>
  <c r="A512" i="77"/>
  <c r="A505" i="77"/>
  <c r="A200" i="77"/>
  <c r="A392" i="77"/>
  <c r="A475" i="77"/>
  <c r="A354" i="77"/>
  <c r="A490" i="77"/>
  <c r="A533" i="77"/>
  <c r="A164" i="77"/>
  <c r="A157" i="77"/>
  <c r="A399" i="77"/>
  <c r="A419" i="77"/>
  <c r="A343" i="77"/>
  <c r="A320" i="77"/>
  <c r="A34" i="77"/>
  <c r="A437" i="77"/>
  <c r="A212" i="77"/>
  <c r="A341" i="77"/>
  <c r="A413" i="77"/>
  <c r="A534" i="77"/>
  <c r="A311" i="77"/>
  <c r="A420" i="77"/>
  <c r="A572" i="77"/>
  <c r="A108" i="77"/>
  <c r="A528" i="77"/>
  <c r="A312" i="77"/>
  <c r="A356" i="77"/>
  <c r="A344" i="77"/>
  <c r="A294" i="77"/>
  <c r="A384" i="77"/>
  <c r="A351" i="77"/>
  <c r="A234" i="77"/>
  <c r="A106" i="77"/>
  <c r="A570" i="77"/>
  <c r="A103" i="77"/>
  <c r="A409" i="77"/>
  <c r="A516" i="77"/>
  <c r="A43" i="77"/>
  <c r="A96" i="77"/>
  <c r="A482" i="77"/>
  <c r="A345" i="77"/>
  <c r="A406" i="77"/>
  <c r="A82" i="77"/>
  <c r="A119" i="77"/>
  <c r="A171" i="77"/>
  <c r="A434" i="77"/>
  <c r="A104" i="77"/>
  <c r="A114" i="77"/>
  <c r="A148" i="77"/>
  <c r="A365" i="77"/>
  <c r="A545" i="77"/>
  <c r="A92" i="77"/>
  <c r="A465" i="77"/>
  <c r="A177" i="77"/>
  <c r="A396" i="77"/>
  <c r="A186" i="77"/>
  <c r="A298" i="77"/>
  <c r="A398" i="77"/>
  <c r="A276" i="77"/>
  <c r="A274" i="77"/>
  <c r="A532" i="77"/>
  <c r="A463" i="77"/>
  <c r="A350" i="77"/>
  <c r="A367" i="77"/>
  <c r="A499" i="77"/>
  <c r="A100" i="77"/>
  <c r="A262" i="77"/>
  <c r="A560" i="77"/>
  <c r="A244" i="77"/>
  <c r="A181" i="77"/>
  <c r="A538" i="77"/>
  <c r="A377" i="77"/>
  <c r="A473" i="77"/>
  <c r="A132" i="77"/>
  <c r="A95" i="77"/>
  <c r="A204" i="77"/>
  <c r="A90" i="77"/>
  <c r="A44" i="77"/>
  <c r="A65" i="77"/>
  <c r="A520" i="77"/>
  <c r="A218" i="77"/>
  <c r="A355" i="77"/>
  <c r="A358" i="77"/>
  <c r="A407" i="77"/>
  <c r="A54" i="77"/>
  <c r="A102" i="77"/>
  <c r="A37" i="77"/>
  <c r="A389" i="77"/>
  <c r="A116" i="77"/>
  <c r="A576" i="77"/>
  <c r="A441" i="77"/>
  <c r="A264" i="77"/>
  <c r="A280" i="77"/>
  <c r="A270" i="77"/>
  <c r="A549" i="77"/>
  <c r="A546" i="77"/>
  <c r="A230" i="77"/>
  <c r="A107" i="77"/>
  <c r="A387" i="77"/>
  <c r="A275" i="77"/>
  <c r="A59" i="77"/>
  <c r="A191" i="77"/>
  <c r="A60" i="77"/>
  <c r="A558" i="77"/>
  <c r="A535" i="77"/>
  <c r="A467" i="77"/>
  <c r="A111" i="77"/>
  <c r="A393" i="77"/>
  <c r="A36" i="77"/>
  <c r="A315" i="77"/>
  <c r="A379" i="77"/>
  <c r="A557" i="77"/>
  <c r="A308" i="77"/>
  <c r="A140" i="77"/>
  <c r="A390" i="77"/>
  <c r="A98" i="77"/>
  <c r="A158" i="77"/>
  <c r="A29" i="77"/>
  <c r="A561" i="77"/>
  <c r="A585" i="77"/>
  <c r="A214" i="77"/>
  <c r="A266" i="77"/>
  <c r="A430" i="77"/>
  <c r="A550" i="77"/>
  <c r="A480" i="77"/>
  <c r="A219" i="77"/>
  <c r="A260" i="77"/>
  <c r="A137" i="77"/>
  <c r="A411" i="77"/>
  <c r="A156" i="77"/>
  <c r="A484" i="77"/>
  <c r="A309" i="77"/>
  <c r="A573" i="77"/>
  <c r="A483" i="77"/>
  <c r="A77" i="77"/>
  <c r="A414" i="77"/>
  <c r="A439" i="77"/>
  <c r="A485" i="77"/>
  <c r="A410" i="77"/>
  <c r="A73" i="77"/>
  <c r="A153" i="77"/>
  <c r="A180" i="77"/>
  <c r="A225" i="77"/>
  <c r="A552" i="77"/>
  <c r="A327" i="77"/>
  <c r="A209" i="77"/>
  <c r="A581" i="77"/>
  <c r="A349" i="77"/>
  <c r="A69" i="77"/>
  <c r="A454" i="77"/>
  <c r="A369" i="77"/>
  <c r="A162" i="77"/>
  <c r="A565" i="77"/>
  <c r="A401" i="77"/>
  <c r="A497" i="77"/>
  <c r="A258" i="77"/>
  <c r="A66" i="77"/>
  <c r="A471" i="77"/>
  <c r="A151" i="77"/>
  <c r="A28" i="77"/>
  <c r="A199" i="77"/>
  <c r="A397" i="77"/>
  <c r="A310" i="77"/>
  <c r="A48" i="77"/>
  <c r="A445" i="77"/>
  <c r="A514" i="77"/>
  <c r="A577" i="77"/>
  <c r="A249" i="77"/>
  <c r="A368" i="77"/>
  <c r="A187" i="77"/>
  <c r="A417" i="77"/>
  <c r="A248" i="77"/>
  <c r="A287" i="77"/>
  <c r="A544" i="77"/>
  <c r="A301" i="77"/>
  <c r="A138" i="77"/>
  <c r="A481" i="77"/>
  <c r="A46" i="77"/>
  <c r="A190" i="77"/>
  <c r="A216" i="77"/>
  <c r="A438" i="77"/>
  <c r="A75" i="77"/>
  <c r="A38" i="77"/>
  <c r="A215" i="77"/>
  <c r="A559" i="77"/>
  <c r="A135" i="77"/>
  <c r="A562" i="77"/>
  <c r="A84" i="77"/>
  <c r="A101" i="77"/>
  <c r="A227" i="77"/>
  <c r="A477" i="77"/>
  <c r="A247" i="77"/>
  <c r="A222" i="77"/>
  <c r="A277" i="77"/>
  <c r="A80" i="77"/>
  <c r="A293" i="77"/>
  <c r="A486" i="77"/>
  <c r="A457" i="77"/>
  <c r="A334" i="77"/>
  <c r="A426" i="77"/>
  <c r="A370" i="77"/>
  <c r="A23" i="77"/>
  <c r="A185" i="77"/>
  <c r="A313" i="77"/>
  <c r="A245" i="77"/>
  <c r="A429" i="77"/>
  <c r="A201" i="77"/>
  <c r="A161" i="77"/>
  <c r="A540" i="77"/>
  <c r="A271" i="77"/>
  <c r="A184" i="77"/>
  <c r="A71" i="77"/>
  <c r="A300" i="77"/>
  <c r="A530" i="77"/>
  <c r="A252" i="77"/>
  <c r="A242" i="77"/>
  <c r="A243" i="77"/>
  <c r="A112" i="77"/>
  <c r="A68" i="77"/>
  <c r="A269" i="77"/>
  <c r="A81" i="77"/>
  <c r="A87" i="77"/>
  <c r="A373" i="77"/>
  <c r="A489" i="77"/>
  <c r="A239" i="77"/>
  <c r="A462" i="77"/>
  <c r="A448" i="77"/>
  <c r="A238" i="77"/>
  <c r="A458" i="77"/>
  <c r="A519" i="77"/>
  <c r="A316" i="77"/>
  <c r="A302" i="77"/>
  <c r="A253" i="77"/>
  <c r="A435" i="77"/>
  <c r="A575" i="77"/>
  <c r="A469" i="77"/>
  <c r="A88" i="77"/>
  <c r="A250" i="77"/>
  <c r="A85" i="77"/>
  <c r="A49" i="77"/>
  <c r="A94" i="77"/>
  <c r="A504" i="77"/>
  <c r="A501" i="77"/>
  <c r="A510" i="77"/>
  <c r="A147" i="77"/>
  <c r="A474" i="77"/>
  <c r="A267" i="77"/>
  <c r="A63" i="77"/>
  <c r="A466" i="77"/>
  <c r="A364" i="77"/>
  <c r="A500" i="77"/>
  <c r="A194" i="77"/>
  <c r="A120" i="77"/>
  <c r="A24" i="77"/>
  <c r="A27" i="77"/>
  <c r="A513" i="77"/>
  <c r="A123" i="77"/>
  <c r="A536" i="77"/>
  <c r="A206" i="77"/>
  <c r="A290" i="77"/>
  <c r="A459" i="77"/>
  <c r="A257" i="77"/>
  <c r="A121" i="77"/>
  <c r="A51" i="77"/>
  <c r="A525" i="77"/>
  <c r="A479" i="77"/>
  <c r="A189" i="77"/>
  <c r="A403" i="77"/>
  <c r="A551" i="77"/>
  <c r="A165" i="77"/>
  <c r="A169" i="77"/>
  <c r="A493" i="77"/>
  <c r="A503" i="77"/>
  <c r="A449" i="77"/>
  <c r="A571" i="77"/>
  <c r="A416" i="77"/>
  <c r="A261" i="77"/>
  <c r="A61" i="77"/>
  <c r="A339" i="77"/>
  <c r="A472" i="77"/>
  <c r="A470" i="77"/>
  <c r="A35" i="77"/>
  <c r="A415" i="77"/>
  <c r="A431" i="77"/>
  <c r="A105" i="77"/>
  <c r="A584" i="77"/>
  <c r="A232" i="77"/>
  <c r="A198" i="77"/>
  <c r="A211" i="77"/>
  <c r="A432" i="77"/>
  <c r="A521" i="77"/>
  <c r="A342" i="77"/>
  <c r="A385" i="77"/>
  <c r="A522" i="77"/>
  <c r="A113" i="77"/>
  <c r="A455" i="77"/>
  <c r="A254" i="77"/>
  <c r="A498" i="77"/>
  <c r="A45" i="77"/>
  <c r="A122" i="77"/>
  <c r="A323" i="77"/>
  <c r="A126" i="77"/>
  <c r="A192" i="77"/>
  <c r="A26" i="77"/>
  <c r="A515" i="77"/>
  <c r="A326" i="77"/>
  <c r="A131" i="77"/>
  <c r="A319" i="77"/>
  <c r="A427" i="77"/>
  <c r="A224" i="77"/>
  <c r="A542" i="77"/>
  <c r="A240" i="77"/>
  <c r="A404" i="77"/>
  <c r="A188" i="77"/>
  <c r="I563" i="77" l="1"/>
  <c r="E25" i="76"/>
  <c r="E27" i="76" l="1"/>
  <c r="I567" i="77" s="1"/>
  <c r="I566" i="77"/>
</calcChain>
</file>

<file path=xl/sharedStrings.xml><?xml version="1.0" encoding="utf-8"?>
<sst xmlns="http://schemas.openxmlformats.org/spreadsheetml/2006/main" count="1162" uniqueCount="289">
  <si>
    <t>Family</t>
  </si>
  <si>
    <t>Probate</t>
  </si>
  <si>
    <t>Alachua</t>
  </si>
  <si>
    <t>Baker</t>
  </si>
  <si>
    <t>Bay</t>
  </si>
  <si>
    <t>Bradford</t>
  </si>
  <si>
    <t>Brevard</t>
  </si>
  <si>
    <t>Broward</t>
  </si>
  <si>
    <t>Calhoun</t>
  </si>
  <si>
    <t>Charlotte</t>
  </si>
  <si>
    <t>Citrus</t>
  </si>
  <si>
    <t>Clay</t>
  </si>
  <si>
    <t>Collier</t>
  </si>
  <si>
    <t>Columbia</t>
  </si>
  <si>
    <t>Dixie</t>
  </si>
  <si>
    <t>Duval</t>
  </si>
  <si>
    <t>Escambia</t>
  </si>
  <si>
    <t>Flagler</t>
  </si>
  <si>
    <t>Franklin</t>
  </si>
  <si>
    <t>Gadsden</t>
  </si>
  <si>
    <t>Gilchrist</t>
  </si>
  <si>
    <t>Glades</t>
  </si>
  <si>
    <t>Gulf</t>
  </si>
  <si>
    <t>Hamilton</t>
  </si>
  <si>
    <t>Hardee</t>
  </si>
  <si>
    <t>Hendry</t>
  </si>
  <si>
    <t>Hernando</t>
  </si>
  <si>
    <t>Highlands</t>
  </si>
  <si>
    <t>Hillsborough</t>
  </si>
  <si>
    <t>Holmes</t>
  </si>
  <si>
    <t>Indian River</t>
  </si>
  <si>
    <t>Jackson</t>
  </si>
  <si>
    <t>Jefferson</t>
  </si>
  <si>
    <t>Lafayette</t>
  </si>
  <si>
    <t>Lake</t>
  </si>
  <si>
    <t>Lee</t>
  </si>
  <si>
    <t>Leon</t>
  </si>
  <si>
    <t>Levy</t>
  </si>
  <si>
    <t>Liberty</t>
  </si>
  <si>
    <t>Madison</t>
  </si>
  <si>
    <t>Manatee</t>
  </si>
  <si>
    <t>Marion</t>
  </si>
  <si>
    <t>Martin</t>
  </si>
  <si>
    <t>Monroe</t>
  </si>
  <si>
    <t>Nassau</t>
  </si>
  <si>
    <t>Okaloosa</t>
  </si>
  <si>
    <t>Okeechobee</t>
  </si>
  <si>
    <t>Orange</t>
  </si>
  <si>
    <t>Osceola</t>
  </si>
  <si>
    <t>Palm Beach</t>
  </si>
  <si>
    <t>Pasco</t>
  </si>
  <si>
    <t>Pinellas</t>
  </si>
  <si>
    <t>Polk</t>
  </si>
  <si>
    <t>Putnam</t>
  </si>
  <si>
    <t>Santa Rosa</t>
  </si>
  <si>
    <t>Sarasota</t>
  </si>
  <si>
    <t>Seminole</t>
  </si>
  <si>
    <t>Sumter</t>
  </si>
  <si>
    <t>Suwannee</t>
  </si>
  <si>
    <t>Taylor</t>
  </si>
  <si>
    <t>Union</t>
  </si>
  <si>
    <t>Volusia</t>
  </si>
  <si>
    <t>Wakulla</t>
  </si>
  <si>
    <t>Walton</t>
  </si>
  <si>
    <t>Washington</t>
  </si>
  <si>
    <t>Other</t>
  </si>
  <si>
    <t>Repair and Maintenance</t>
  </si>
  <si>
    <t>Insurance</t>
  </si>
  <si>
    <t>Rentals and Leases</t>
  </si>
  <si>
    <t>Utilities</t>
  </si>
  <si>
    <t>Travel and Per Diem</t>
  </si>
  <si>
    <t>Communications</t>
  </si>
  <si>
    <t>Training</t>
  </si>
  <si>
    <t>Depreciation</t>
  </si>
  <si>
    <t>Miami-Dade</t>
  </si>
  <si>
    <t>Saint Johns</t>
  </si>
  <si>
    <t>Saint Lucie</t>
  </si>
  <si>
    <t>DeSoto</t>
  </si>
  <si>
    <t>TOTAL</t>
  </si>
  <si>
    <t>Clerk Court Admin.</t>
  </si>
  <si>
    <t>Jury 
Management</t>
  </si>
  <si>
    <t>Circuit 
Criminal</t>
  </si>
  <si>
    <t>Circuit 
Civil</t>
  </si>
  <si>
    <t>County 
Criminal</t>
  </si>
  <si>
    <t>County 
Civil</t>
  </si>
  <si>
    <t>Salary and Benefits Costs:</t>
  </si>
  <si>
    <t>15</t>
  </si>
  <si>
    <t>Compensated Leave</t>
  </si>
  <si>
    <t>21</t>
  </si>
  <si>
    <t>22</t>
  </si>
  <si>
    <t>23</t>
  </si>
  <si>
    <t>26</t>
  </si>
  <si>
    <t>TOTAL Salary and Benefits:</t>
  </si>
  <si>
    <t>Operating Costs:</t>
  </si>
  <si>
    <t>33</t>
  </si>
  <si>
    <t>Court Reporter Services</t>
  </si>
  <si>
    <t>34</t>
  </si>
  <si>
    <t>Other Contracted Services</t>
  </si>
  <si>
    <t>40</t>
  </si>
  <si>
    <t>41</t>
  </si>
  <si>
    <t>42</t>
  </si>
  <si>
    <t>Freight and Postage</t>
  </si>
  <si>
    <t>43</t>
  </si>
  <si>
    <t>44</t>
  </si>
  <si>
    <t>45</t>
  </si>
  <si>
    <t>46</t>
  </si>
  <si>
    <t>55</t>
  </si>
  <si>
    <t>59</t>
  </si>
  <si>
    <t>TOTAL Operating Costs:</t>
  </si>
  <si>
    <t>Capital Costs:</t>
  </si>
  <si>
    <t>60 - 68</t>
  </si>
  <si>
    <t>TOTAL Capital Costs:</t>
  </si>
  <si>
    <t>Additional Information and comments:</t>
  </si>
  <si>
    <t>UAS
Codes</t>
  </si>
  <si>
    <t xml:space="preserve">TOTAL COURT-SIDE EXPENDITURES:  </t>
  </si>
  <si>
    <t>11</t>
  </si>
  <si>
    <t>12</t>
  </si>
  <si>
    <t>48</t>
  </si>
  <si>
    <t>47</t>
  </si>
  <si>
    <t>25</t>
  </si>
  <si>
    <t>24</t>
  </si>
  <si>
    <t>51</t>
  </si>
  <si>
    <t>52</t>
  </si>
  <si>
    <t>54</t>
  </si>
  <si>
    <t>31</t>
  </si>
  <si>
    <t>32</t>
  </si>
  <si>
    <t>16</t>
  </si>
  <si>
    <t>17</t>
  </si>
  <si>
    <t>18</t>
  </si>
  <si>
    <t>Compensated Sick Leave</t>
  </si>
  <si>
    <t>Compensated Compensatory Leave</t>
  </si>
  <si>
    <t>Information Systems</t>
  </si>
  <si>
    <t>Legal Aid</t>
  </si>
  <si>
    <t>Accounting &amp; Auditing</t>
  </si>
  <si>
    <t>Professional Services</t>
  </si>
  <si>
    <t>Separation Payouts</t>
  </si>
  <si>
    <t>Other Postemployment Benefits (OPEB)</t>
  </si>
  <si>
    <t>Unemployment Compensation</t>
  </si>
  <si>
    <t>Workers' Compensation</t>
  </si>
  <si>
    <t>FRS - Retirement Contributions</t>
  </si>
  <si>
    <t>FICA Taxes</t>
  </si>
  <si>
    <t>Salary - Special Pay</t>
  </si>
  <si>
    <t>Salary - Overtime</t>
  </si>
  <si>
    <t>Salary - Other Employees (OPS, etc.)</t>
  </si>
  <si>
    <t>Salary - Regular Employees</t>
  </si>
  <si>
    <t>Salary - Executive</t>
  </si>
  <si>
    <t>Promotional Activities</t>
  </si>
  <si>
    <t>Printing and Binding</t>
  </si>
  <si>
    <t>Office Supplies</t>
  </si>
  <si>
    <t>Operating Supplies</t>
  </si>
  <si>
    <t xml:space="preserve">Juvenile </t>
  </si>
  <si>
    <t>Traffic</t>
  </si>
  <si>
    <t>49</t>
  </si>
  <si>
    <t>Other Current Charges &amp; Obligations</t>
  </si>
  <si>
    <t>Life and Health Insurance (and Other Benefits)</t>
  </si>
  <si>
    <t>Supplemental Information (please breakout costs included above):</t>
  </si>
  <si>
    <t>Health Insurance</t>
  </si>
  <si>
    <t>FSA</t>
  </si>
  <si>
    <t>Dental</t>
  </si>
  <si>
    <t>Vision</t>
  </si>
  <si>
    <t>Revenue-Limited Budget Funded FTE:</t>
  </si>
  <si>
    <t>Title IV-D Reimbursed FTE:</t>
  </si>
  <si>
    <r>
      <t xml:space="preserve">Jury Reimbursement </t>
    </r>
    <r>
      <rPr>
        <b/>
        <sz val="10"/>
        <color theme="1"/>
        <rFont val="Franklin Gothic Book"/>
        <family val="2"/>
      </rPr>
      <t>(County Fiscal Year)</t>
    </r>
    <r>
      <rPr>
        <b/>
        <sz val="11"/>
        <color theme="1"/>
        <rFont val="Franklin Gothic Book"/>
        <family val="2"/>
      </rPr>
      <t>:</t>
    </r>
  </si>
  <si>
    <t>Jury Reimbursed Funded FTE:</t>
  </si>
  <si>
    <t>BOCC Funding for Court-related Expenditures:</t>
  </si>
  <si>
    <t>TOTAL Non-CCOC Funded FTE:</t>
  </si>
  <si>
    <t>TOTAL COURT-RELATED FTE:</t>
  </si>
  <si>
    <t xml:space="preserve">Vacancies:  </t>
  </si>
  <si>
    <t xml:space="preserve">TOTAL COURT-RELATED EXPENDITURES:   </t>
  </si>
  <si>
    <t>Actual 
Spending Authority</t>
  </si>
  <si>
    <t>Actual
Expenditures</t>
  </si>
  <si>
    <t xml:space="preserve">TOTAL COURT-RELATED SPENDING AUTHORITY:   </t>
  </si>
  <si>
    <t xml:space="preserve">Difference:   </t>
  </si>
  <si>
    <t>FTE (as of September 30th)</t>
  </si>
  <si>
    <t>#</t>
  </si>
  <si>
    <t>County</t>
  </si>
  <si>
    <t>Jury Reimbursement (Four Qs)</t>
  </si>
  <si>
    <t>County:</t>
  </si>
  <si>
    <t>Books, Publications, Subscriptions, Memberships</t>
  </si>
  <si>
    <r>
      <t xml:space="preserve">Other Non-CCOC Funded FTE </t>
    </r>
    <r>
      <rPr>
        <b/>
        <sz val="10"/>
        <color theme="1"/>
        <rFont val="Franklin Gothic Book"/>
        <family val="2"/>
      </rPr>
      <t>(County, Grants, etc.)</t>
    </r>
    <r>
      <rPr>
        <b/>
        <sz val="11"/>
        <color theme="1"/>
        <rFont val="Franklin Gothic Book"/>
        <family val="2"/>
      </rPr>
      <t>:</t>
    </r>
  </si>
  <si>
    <r>
      <t xml:space="preserve">Other Non-CCOC Court-related Funding </t>
    </r>
    <r>
      <rPr>
        <b/>
        <sz val="10"/>
        <color theme="1"/>
        <rFont val="Franklin Gothic Book"/>
        <family val="2"/>
      </rPr>
      <t>(Grants, etc.)</t>
    </r>
    <r>
      <rPr>
        <b/>
        <sz val="11"/>
        <color theme="1"/>
        <rFont val="Franklin Gothic Book"/>
        <family val="2"/>
      </rPr>
      <t>:</t>
    </r>
  </si>
  <si>
    <t>Current Year 
Back of the Bill 
$8 million Allocation</t>
  </si>
  <si>
    <t>Title IV-D Funded/Reimbursed:</t>
  </si>
  <si>
    <t>CCOC Revenues</t>
  </si>
  <si>
    <t>On EC Report</t>
  </si>
  <si>
    <t>Fines and Fees Revenues (County Fiscal Year):</t>
  </si>
  <si>
    <t>S123</t>
  </si>
  <si>
    <t>Prior-Year September Revenues:</t>
  </si>
  <si>
    <r>
      <rPr>
        <sz val="9"/>
        <color theme="1"/>
        <rFont val="Franklin Gothic Book"/>
        <family val="2"/>
      </rPr>
      <t>[Less]</t>
    </r>
    <r>
      <rPr>
        <sz val="11"/>
        <color theme="1"/>
        <rFont val="Franklin Gothic Book"/>
        <family val="2"/>
      </rPr>
      <t xml:space="preserve">  Current-Year September Revenues:</t>
    </r>
  </si>
  <si>
    <t>CCOC Trust Fund Revenues:</t>
  </si>
  <si>
    <t>Additional CCOC Revenues:</t>
  </si>
  <si>
    <t>Adjusted CCOC Revenues:</t>
  </si>
  <si>
    <t>R127</t>
  </si>
  <si>
    <t>Court-related Expenditures</t>
  </si>
  <si>
    <t>Actual Court-related Expenditures (County Fiscal Year):</t>
  </si>
  <si>
    <t>[Less]  Title IV-D Funded Costs:</t>
  </si>
  <si>
    <t>[Less]  Other Non-CCOC Court-related Funding (Grants, etc.):</t>
  </si>
  <si>
    <t>CCOC Expenditures:</t>
  </si>
  <si>
    <t>S133</t>
  </si>
  <si>
    <t>Settle-Up Calculation</t>
  </si>
  <si>
    <t>D8</t>
  </si>
  <si>
    <t>Unspent Budget Authority:</t>
  </si>
  <si>
    <t>R146</t>
  </si>
  <si>
    <t>Over/(Under) Collected Revenues:</t>
  </si>
  <si>
    <t>R145</t>
  </si>
  <si>
    <t>Reconciliation to Zero:</t>
  </si>
  <si>
    <t>Revenue-Limited Budget Authority:</t>
  </si>
  <si>
    <t>Prior-Year Sept. Revenues</t>
  </si>
  <si>
    <t>Current-Year Sept. Revenues</t>
  </si>
  <si>
    <t>CCOC Trust Fund Revenues</t>
  </si>
  <si>
    <t>Additional CCOC Revenues</t>
  </si>
  <si>
    <t>[Less]  BOCC Funding for Court-related Expenditures:</t>
  </si>
  <si>
    <t>Additional Information and comments - please provide an explanation for non-zero reconciliation as well as any BOCC Funding for Court-related Expenditures or Other Non-CCOC Court-related Funding amounts:</t>
  </si>
  <si>
    <t>E123</t>
  </si>
  <si>
    <t>Q123</t>
  </si>
  <si>
    <t>R126</t>
  </si>
  <si>
    <t>R124</t>
  </si>
  <si>
    <t>Fines and Fees Revenues
(Oct.-Sept.)</t>
  </si>
  <si>
    <t>Short-term Disability</t>
  </si>
  <si>
    <t>Long-term Disability</t>
  </si>
  <si>
    <t>Life Insurance</t>
  </si>
  <si>
    <t>[Less]  Jury Distribution/Reimbursement Received:</t>
  </si>
  <si>
    <t>S136</t>
  </si>
  <si>
    <t>[Less]  Payments to the Trust Fund:</t>
  </si>
  <si>
    <t>Due To/From CCOC (Settle-Up):</t>
  </si>
  <si>
    <t>Payments to the Trust Fund</t>
  </si>
  <si>
    <t>ReportShortName:</t>
  </si>
  <si>
    <t>CountyName:</t>
  </si>
  <si>
    <t>DataTableNum</t>
  </si>
  <si>
    <t>DataTable</t>
  </si>
  <si>
    <t>StartCol</t>
  </si>
  <si>
    <t>EndCol</t>
  </si>
  <si>
    <t>StartRow</t>
  </si>
  <si>
    <t>EndRow</t>
  </si>
  <si>
    <t>First Year of CFY</t>
  </si>
  <si>
    <t>VerificationCode:</t>
  </si>
  <si>
    <t>CA1.18.1.0</t>
  </si>
  <si>
    <t>A</t>
  </si>
  <si>
    <t>SubmissionDate:</t>
  </si>
  <si>
    <t>SubmissionEmail:</t>
  </si>
  <si>
    <t>SubmissionPeriod:</t>
  </si>
  <si>
    <t>VersionNumber:</t>
  </si>
  <si>
    <t>ReportMonth:</t>
  </si>
  <si>
    <t>Filename:</t>
  </si>
  <si>
    <t>FolderLocation:</t>
  </si>
  <si>
    <t>NumDataTables:</t>
  </si>
  <si>
    <t>OrganizationID</t>
  </si>
  <si>
    <t>FiscalYearID</t>
  </si>
  <si>
    <t>DataType</t>
  </si>
  <si>
    <t>Period6</t>
  </si>
  <si>
    <t>Period7</t>
  </si>
  <si>
    <t>Period8</t>
  </si>
  <si>
    <t>Period9</t>
  </si>
  <si>
    <t>Period10</t>
  </si>
  <si>
    <t>Period11</t>
  </si>
  <si>
    <t>Period12</t>
  </si>
  <si>
    <t>Period13</t>
  </si>
  <si>
    <t>ReportID</t>
  </si>
  <si>
    <t>Version:</t>
  </si>
  <si>
    <t>Contact:</t>
  </si>
  <si>
    <t>E-Mail Address:</t>
  </si>
  <si>
    <t>Actuals</t>
  </si>
  <si>
    <t>General Descriptions</t>
  </si>
  <si>
    <t>Amount</t>
  </si>
  <si>
    <t>Activity Description</t>
  </si>
  <si>
    <t>All Activity Codes</t>
  </si>
  <si>
    <t>All UAS Codes</t>
  </si>
  <si>
    <t>NO Exp Code</t>
  </si>
  <si>
    <t>ALL Exp Code</t>
  </si>
  <si>
    <t>NO UAS Code</t>
  </si>
  <si>
    <t>TOTAL Supplemental</t>
  </si>
  <si>
    <t>Lump-sum Total</t>
  </si>
  <si>
    <t>Deductions</t>
  </si>
  <si>
    <t>One-Time Payments</t>
  </si>
  <si>
    <t>J</t>
  </si>
  <si>
    <t>SPENDING AUTHORITY AND EXPENDITURES</t>
  </si>
  <si>
    <t>Undesignated</t>
  </si>
  <si>
    <t>Reconciliation</t>
  </si>
  <si>
    <t>Summary</t>
  </si>
  <si>
    <t>Actual FTE's</t>
  </si>
  <si>
    <t>Statutory County Codes</t>
  </si>
  <si>
    <t>D_A_Reconciliation</t>
  </si>
  <si>
    <t>D_A_Summary</t>
  </si>
  <si>
    <t>Expenditure AccountCode</t>
  </si>
  <si>
    <t>Expenditure Account Code  Description</t>
  </si>
  <si>
    <t>UAS Object Code</t>
  </si>
  <si>
    <t>UAS Object Code Description</t>
  </si>
  <si>
    <t>CCOC Form Version
Created  01/27/2025</t>
  </si>
  <si>
    <t>Clerk of Court Annual Operational Budget (PRIOR-YEAR ACTUAL COURT-RELATED EXPENDITURES)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</si>
</sst>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[$$-409]* #,##0_);_([$$-409]* \(#,##0\);_([$$-409]* &quot;-&quot;??_);_(@_)"/>
  </numFmts>
  <fonts count="32">
    <font>
      <sz val="11"/>
      <color theme="1"/>
      <name val="Franklin Gothic Book"/>
      <family val="2"/>
      <scheme val="minor"/>
    </font>
    <font>
      <sz val="10"/>
      <name val="Times New Roman Greek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MS Sans Serif"/>
      <family val="2"/>
    </font>
    <font>
      <sz val="11"/>
      <color theme="1"/>
      <name val="Franklin Gothic Book"/>
      <family val="2"/>
      <scheme val="minor"/>
    </font>
    <font>
      <sz val="11"/>
      <color theme="0"/>
      <name val="Franklin Gothic Book"/>
      <family val="2"/>
      <scheme val="minor"/>
    </font>
    <font>
      <sz val="16"/>
      <color theme="3"/>
      <name val="Franklin Gothic Demi"/>
      <family val="2"/>
      <scheme val="major"/>
    </font>
    <font>
      <sz val="12"/>
      <color theme="1"/>
      <name val="Franklin Gothic Book"/>
      <family val="2"/>
    </font>
    <font>
      <sz val="11"/>
      <color theme="1"/>
      <name val="Franklin Gothic Book"/>
      <family val="2"/>
    </font>
    <font>
      <b/>
      <sz val="11"/>
      <color theme="1"/>
      <name val="Franklin Gothic Book"/>
      <family val="2"/>
    </font>
    <font>
      <b/>
      <sz val="10"/>
      <color theme="1"/>
      <name val="Franklin Gothic Book"/>
      <family val="2"/>
    </font>
    <font>
      <b/>
      <sz val="10"/>
      <name val="Franklin Gothic Book"/>
      <family val="2"/>
    </font>
    <font>
      <sz val="8"/>
      <name val="Franklin Gothic Book"/>
      <family val="2"/>
      <scheme val="minor"/>
    </font>
    <font>
      <b/>
      <sz val="14"/>
      <color theme="1"/>
      <name val="Franklin Gothic Book"/>
      <family val="2"/>
    </font>
    <font>
      <b/>
      <sz val="11"/>
      <color theme="1"/>
      <name val="Franklin Gothic Book"/>
      <family val="2"/>
      <scheme val="minor"/>
    </font>
    <font>
      <i/>
      <sz val="11"/>
      <color theme="1"/>
      <name val="Franklin Gothic Book"/>
      <family val="2"/>
    </font>
    <font>
      <b/>
      <i/>
      <sz val="11"/>
      <color theme="1"/>
      <name val="Franklin Gothic Book"/>
      <family val="2"/>
    </font>
    <font>
      <sz val="8"/>
      <color theme="1"/>
      <name val="Franklin Gothic Book"/>
      <family val="2"/>
    </font>
    <font>
      <b/>
      <sz val="8"/>
      <color rgb="FF0070C0"/>
      <name val="Franklin Gothic Book"/>
      <family val="2"/>
    </font>
    <font>
      <sz val="8"/>
      <color rgb="FF0070C0"/>
      <name val="Franklin Gothic Book"/>
      <family val="2"/>
    </font>
    <font>
      <sz val="9"/>
      <color theme="1"/>
      <name val="Franklin Gothic Book"/>
      <family val="2"/>
    </font>
    <font>
      <sz val="8"/>
      <color rgb="FFC00000"/>
      <name val="Franklin Gothic Book"/>
      <family val="2"/>
    </font>
    <font>
      <b/>
      <sz val="8"/>
      <color rgb="FFC00000"/>
      <name val="Franklin Gothic Book"/>
      <family val="2"/>
    </font>
    <font>
      <sz val="10"/>
      <name val="Franklin Gothic Book"/>
      <family val="2"/>
      <scheme val="minor"/>
    </font>
    <font>
      <sz val="10"/>
      <color theme="1"/>
      <name val="Franklin Gothic Book"/>
      <family val="2"/>
      <scheme val="minor"/>
    </font>
    <font>
      <sz val="11"/>
      <color theme="1"/>
      <name val="Franklin Gothic Demi"/>
      <family val="2"/>
      <scheme val="major"/>
    </font>
    <font>
      <sz val="11"/>
      <color rgb="FFFF0000"/>
      <name val="Franklin Gothic Book"/>
      <family val="2"/>
      <scheme val="minor"/>
    </font>
    <font>
      <sz val="10"/>
      <color theme="0"/>
      <name val="Franklin Gothic Book"/>
      <family val="2"/>
      <scheme val="minor"/>
    </font>
    <font>
      <b/>
      <sz val="16"/>
      <color theme="1"/>
      <name val="Franklin Gothic Book"/>
      <family val="2"/>
    </font>
    <font>
      <sz val="11"/>
      <color theme="0"/>
      <name val="Franklin Gothic Book"/>
      <family val="2"/>
    </font>
    <font>
      <i/>
      <sz val="10"/>
      <color theme="1"/>
      <name val="Franklin Gothic Book"/>
      <family val="2"/>
      <scheme val="minor"/>
    </font>
  </fonts>
  <fills count="20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A5A5A5"/>
      </patternFill>
    </fill>
    <fill>
      <patternFill patternType="solid">
        <fgColor theme="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rgb="FFE5EFFF"/>
        <bgColor indexed="64"/>
      </patternFill>
    </fill>
    <fill>
      <patternFill patternType="solid">
        <fgColor theme="1" tint="0.89996032593768116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ck">
        <color auto="1"/>
      </bottom>
      <diagonal/>
    </border>
    <border>
      <left style="thin">
        <color indexed="64"/>
      </left>
      <right/>
      <top style="double">
        <color auto="1"/>
      </top>
      <bottom style="thick">
        <color auto="1"/>
      </bottom>
      <diagonal/>
    </border>
    <border>
      <left style="medium">
        <color indexed="64"/>
      </left>
      <right style="medium">
        <color indexed="64"/>
      </right>
      <top style="double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double">
        <color indexed="64"/>
      </bottom>
      <diagonal/>
    </border>
  </borders>
  <cellStyleXfs count="31">
    <xf numFmtId="0" fontId="0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1" fillId="0" borderId="0"/>
    <xf numFmtId="0" fontId="1" fillId="0" borderId="0"/>
    <xf numFmtId="0" fontId="4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43" fontId="5" fillId="0" borderId="0" applyFont="0" applyFill="0" applyBorder="0" applyAlignment="0" applyProtection="0"/>
    <xf numFmtId="49" fontId="7" fillId="0" borderId="0">
      <alignment horizontal="left" vertical="center"/>
    </xf>
    <xf numFmtId="49" fontId="6" fillId="5" borderId="0">
      <alignment horizontal="center" vertical="center"/>
    </xf>
    <xf numFmtId="0" fontId="8" fillId="0" borderId="0"/>
    <xf numFmtId="165" fontId="26" fillId="11" borderId="22">
      <alignment vertical="center"/>
    </xf>
    <xf numFmtId="0" fontId="2" fillId="0" borderId="0"/>
    <xf numFmtId="0" fontId="5" fillId="0" borderId="0"/>
  </cellStyleXfs>
  <cellXfs count="187">
    <xf numFmtId="0" fontId="0" fillId="0" borderId="0" xfId="0"/>
    <xf numFmtId="0" fontId="9" fillId="0" borderId="0" xfId="0" applyFont="1"/>
    <xf numFmtId="0" fontId="10" fillId="0" borderId="0" xfId="0" applyFont="1" applyAlignment="1">
      <alignment horizontal="left"/>
    </xf>
    <xf numFmtId="44" fontId="9" fillId="0" borderId="0" xfId="3" applyFont="1"/>
    <xf numFmtId="0" fontId="10" fillId="0" borderId="0" xfId="0" applyFont="1"/>
    <xf numFmtId="44" fontId="10" fillId="3" borderId="3" xfId="3" applyFont="1" applyFill="1" applyBorder="1"/>
    <xf numFmtId="44" fontId="9" fillId="0" borderId="0" xfId="3" applyFont="1" applyFill="1" applyBorder="1"/>
    <xf numFmtId="0" fontId="9" fillId="0" borderId="0" xfId="0" applyFont="1" applyAlignment="1">
      <alignment horizontal="center"/>
    </xf>
    <xf numFmtId="0" fontId="9" fillId="0" borderId="15" xfId="0" applyFont="1" applyBorder="1" applyAlignment="1">
      <alignment horizontal="center"/>
    </xf>
    <xf numFmtId="44" fontId="10" fillId="0" borderId="16" xfId="3" applyFont="1" applyBorder="1" applyAlignment="1">
      <alignment horizontal="center" wrapText="1"/>
    </xf>
    <xf numFmtId="0" fontId="10" fillId="0" borderId="16" xfId="0" applyFont="1" applyBorder="1" applyAlignment="1">
      <alignment horizontal="center"/>
    </xf>
    <xf numFmtId="0" fontId="9" fillId="0" borderId="17" xfId="0" applyFont="1" applyBorder="1"/>
    <xf numFmtId="44" fontId="9" fillId="0" borderId="18" xfId="3" applyFont="1" applyFill="1" applyBorder="1"/>
    <xf numFmtId="0" fontId="9" fillId="0" borderId="18" xfId="0" applyFont="1" applyBorder="1"/>
    <xf numFmtId="0" fontId="10" fillId="0" borderId="17" xfId="0" applyFont="1" applyBorder="1"/>
    <xf numFmtId="44" fontId="9" fillId="0" borderId="18" xfId="3" applyFont="1" applyBorder="1"/>
    <xf numFmtId="0" fontId="10" fillId="2" borderId="20" xfId="0" applyFont="1" applyFill="1" applyBorder="1"/>
    <xf numFmtId="2" fontId="10" fillId="2" borderId="19" xfId="0" applyNumberFormat="1" applyFont="1" applyFill="1" applyBorder="1"/>
    <xf numFmtId="0" fontId="10" fillId="2" borderId="3" xfId="0" applyFont="1" applyFill="1" applyBorder="1" applyAlignment="1">
      <alignment horizontal="right"/>
    </xf>
    <xf numFmtId="0" fontId="10" fillId="2" borderId="3" xfId="0" applyFont="1" applyFill="1" applyBorder="1"/>
    <xf numFmtId="2" fontId="10" fillId="2" borderId="3" xfId="0" applyNumberFormat="1" applyFont="1" applyFill="1" applyBorder="1"/>
    <xf numFmtId="0" fontId="16" fillId="2" borderId="0" xfId="0" applyFont="1" applyFill="1" applyAlignment="1">
      <alignment horizontal="right"/>
    </xf>
    <xf numFmtId="43" fontId="16" fillId="2" borderId="0" xfId="24" applyFont="1" applyFill="1"/>
    <xf numFmtId="0" fontId="9" fillId="0" borderId="15" xfId="0" applyFont="1" applyBorder="1"/>
    <xf numFmtId="0" fontId="10" fillId="0" borderId="16" xfId="0" applyFont="1" applyBorder="1" applyAlignment="1">
      <alignment horizontal="center" wrapText="1"/>
    </xf>
    <xf numFmtId="0" fontId="10" fillId="0" borderId="0" xfId="0" applyFont="1" applyAlignment="1">
      <alignment horizontal="center"/>
    </xf>
    <xf numFmtId="0" fontId="17" fillId="0" borderId="0" xfId="0" applyFont="1" applyAlignment="1">
      <alignment horizontal="right"/>
    </xf>
    <xf numFmtId="0" fontId="10" fillId="0" borderId="15" xfId="0" applyFont="1" applyBorder="1" applyAlignment="1">
      <alignment horizontal="center"/>
    </xf>
    <xf numFmtId="0" fontId="15" fillId="0" borderId="0" xfId="0" applyFont="1" applyAlignment="1">
      <alignment horizontal="center" wrapText="1"/>
    </xf>
    <xf numFmtId="43" fontId="0" fillId="0" borderId="0" xfId="24" applyFont="1"/>
    <xf numFmtId="0" fontId="15" fillId="8" borderId="0" xfId="0" applyFont="1" applyFill="1" applyAlignment="1">
      <alignment horizontal="center" wrapText="1"/>
    </xf>
    <xf numFmtId="164" fontId="0" fillId="8" borderId="0" xfId="24" applyNumberFormat="1" applyFont="1" applyFill="1"/>
    <xf numFmtId="43" fontId="0" fillId="8" borderId="0" xfId="0" applyNumberFormat="1" applyFill="1"/>
    <xf numFmtId="164" fontId="0" fillId="0" borderId="0" xfId="24" applyNumberFormat="1" applyFont="1" applyFill="1"/>
    <xf numFmtId="0" fontId="15" fillId="10" borderId="0" xfId="0" applyFont="1" applyFill="1" applyAlignment="1">
      <alignment horizontal="center" wrapText="1"/>
    </xf>
    <xf numFmtId="43" fontId="0" fillId="10" borderId="0" xfId="24" applyFont="1" applyFill="1"/>
    <xf numFmtId="164" fontId="0" fillId="0" borderId="0" xfId="0" applyNumberFormat="1"/>
    <xf numFmtId="164" fontId="15" fillId="0" borderId="0" xfId="0" applyNumberFormat="1" applyFont="1"/>
    <xf numFmtId="43" fontId="0" fillId="0" borderId="0" xfId="0" applyNumberFormat="1"/>
    <xf numFmtId="0" fontId="27" fillId="9" borderId="0" xfId="30" applyFont="1" applyFill="1" applyProtection="1">
      <protection locked="0"/>
    </xf>
    <xf numFmtId="44" fontId="10" fillId="16" borderId="19" xfId="3" applyFont="1" applyFill="1" applyBorder="1"/>
    <xf numFmtId="44" fontId="16" fillId="16" borderId="0" xfId="3" applyFont="1" applyFill="1"/>
    <xf numFmtId="44" fontId="10" fillId="3" borderId="21" xfId="0" applyNumberFormat="1" applyFont="1" applyFill="1" applyBorder="1"/>
    <xf numFmtId="44" fontId="10" fillId="19" borderId="19" xfId="3" applyFont="1" applyFill="1" applyBorder="1"/>
    <xf numFmtId="44" fontId="10" fillId="14" borderId="19" xfId="3" applyFont="1" applyFill="1" applyBorder="1"/>
    <xf numFmtId="0" fontId="9" fillId="14" borderId="19" xfId="0" applyFont="1" applyFill="1" applyBorder="1"/>
    <xf numFmtId="2" fontId="9" fillId="14" borderId="19" xfId="0" applyNumberFormat="1" applyFont="1" applyFill="1" applyBorder="1"/>
    <xf numFmtId="44" fontId="10" fillId="15" borderId="19" xfId="3" applyFont="1" applyFill="1" applyBorder="1"/>
    <xf numFmtId="2" fontId="9" fillId="15" borderId="19" xfId="0" applyNumberFormat="1" applyFont="1" applyFill="1" applyBorder="1"/>
    <xf numFmtId="0" fontId="28" fillId="12" borderId="0" xfId="29" applyFont="1" applyFill="1" applyAlignment="1">
      <alignment wrapText="1"/>
    </xf>
    <xf numFmtId="0" fontId="24" fillId="0" borderId="0" xfId="29" applyFont="1"/>
    <xf numFmtId="0" fontId="28" fillId="12" borderId="15" xfId="29" applyFont="1" applyFill="1" applyBorder="1"/>
    <xf numFmtId="0" fontId="28" fillId="12" borderId="23" xfId="29" applyFont="1" applyFill="1" applyBorder="1"/>
    <xf numFmtId="0" fontId="28" fillId="12" borderId="16" xfId="29" applyFont="1" applyFill="1" applyBorder="1"/>
    <xf numFmtId="0" fontId="5" fillId="0" borderId="0" xfId="30"/>
    <xf numFmtId="0" fontId="28" fillId="12" borderId="0" xfId="29" applyFont="1" applyFill="1" applyAlignment="1">
      <alignment horizontal="center" vertical="center" wrapText="1"/>
    </xf>
    <xf numFmtId="0" fontId="24" fillId="0" borderId="17" xfId="29" applyFont="1" applyBorder="1"/>
    <xf numFmtId="0" fontId="24" fillId="0" borderId="18" xfId="29" applyFont="1" applyBorder="1"/>
    <xf numFmtId="0" fontId="28" fillId="12" borderId="0" xfId="29" applyFont="1" applyFill="1"/>
    <xf numFmtId="14" fontId="24" fillId="13" borderId="0" xfId="29" applyNumberFormat="1" applyFont="1" applyFill="1"/>
    <xf numFmtId="0" fontId="24" fillId="13" borderId="0" xfId="29" applyFont="1" applyFill="1"/>
    <xf numFmtId="14" fontId="24" fillId="0" borderId="0" xfId="29" applyNumberFormat="1" applyFont="1"/>
    <xf numFmtId="0" fontId="24" fillId="0" borderId="24" xfId="29" applyFont="1" applyBorder="1"/>
    <xf numFmtId="0" fontId="24" fillId="0" borderId="25" xfId="29" applyFont="1" applyBorder="1"/>
    <xf numFmtId="0" fontId="24" fillId="0" borderId="26" xfId="29" applyFont="1" applyBorder="1"/>
    <xf numFmtId="1" fontId="5" fillId="0" borderId="0" xfId="30" applyNumberFormat="1"/>
    <xf numFmtId="0" fontId="0" fillId="0" borderId="0" xfId="30" applyFont="1"/>
    <xf numFmtId="49" fontId="0" fillId="0" borderId="0" xfId="30" applyNumberFormat="1" applyFont="1"/>
    <xf numFmtId="44" fontId="5" fillId="0" borderId="0" xfId="30" applyNumberFormat="1"/>
    <xf numFmtId="44" fontId="0" fillId="0" borderId="0" xfId="30" applyNumberFormat="1" applyFont="1"/>
    <xf numFmtId="0" fontId="5" fillId="0" borderId="0" xfId="30" applyAlignment="1">
      <alignment horizontal="left"/>
    </xf>
    <xf numFmtId="44" fontId="5" fillId="0" borderId="0" xfId="30" applyNumberFormat="1" applyAlignment="1">
      <alignment horizontal="left"/>
    </xf>
    <xf numFmtId="43" fontId="5" fillId="0" borderId="0" xfId="30" applyNumberFormat="1"/>
    <xf numFmtId="43" fontId="9" fillId="0" borderId="0" xfId="24" applyFont="1" applyProtection="1"/>
    <xf numFmtId="43" fontId="10" fillId="0" borderId="0" xfId="24" applyFont="1" applyProtection="1"/>
    <xf numFmtId="43" fontId="16" fillId="0" borderId="0" xfId="24" applyFont="1" applyFill="1" applyProtection="1"/>
    <xf numFmtId="43" fontId="18" fillId="0" borderId="0" xfId="24" applyFont="1" applyProtection="1"/>
    <xf numFmtId="43" fontId="10" fillId="0" borderId="0" xfId="24" applyFont="1" applyFill="1" applyProtection="1"/>
    <xf numFmtId="43" fontId="19" fillId="0" borderId="0" xfId="24" applyFont="1" applyAlignment="1" applyProtection="1">
      <alignment horizontal="center" wrapText="1"/>
    </xf>
    <xf numFmtId="43" fontId="9" fillId="0" borderId="0" xfId="24" applyFont="1" applyFill="1" applyAlignment="1" applyProtection="1">
      <alignment horizontal="left" indent="1"/>
    </xf>
    <xf numFmtId="43" fontId="20" fillId="0" borderId="0" xfId="24" applyFont="1" applyAlignment="1" applyProtection="1">
      <alignment horizontal="center"/>
    </xf>
    <xf numFmtId="43" fontId="9" fillId="0" borderId="10" xfId="24" applyFont="1" applyBorder="1" applyProtection="1"/>
    <xf numFmtId="43" fontId="10" fillId="0" borderId="0" xfId="24" applyFont="1" applyFill="1" applyAlignment="1" applyProtection="1">
      <alignment horizontal="left"/>
    </xf>
    <xf numFmtId="43" fontId="10" fillId="16" borderId="29" xfId="24" applyFont="1" applyFill="1" applyBorder="1" applyProtection="1"/>
    <xf numFmtId="43" fontId="20" fillId="0" borderId="0" xfId="24" applyFont="1" applyProtection="1"/>
    <xf numFmtId="43" fontId="9" fillId="0" borderId="0" xfId="24" applyFont="1" applyAlignment="1" applyProtection="1">
      <alignment horizontal="left" indent="1"/>
    </xf>
    <xf numFmtId="43" fontId="9" fillId="17" borderId="2" xfId="24" applyFont="1" applyFill="1" applyBorder="1" applyProtection="1"/>
    <xf numFmtId="43" fontId="9" fillId="16" borderId="2" xfId="24" applyFont="1" applyFill="1" applyBorder="1" applyProtection="1"/>
    <xf numFmtId="43" fontId="9" fillId="0" borderId="12" xfId="24" applyFont="1" applyBorder="1" applyProtection="1"/>
    <xf numFmtId="43" fontId="10" fillId="0" borderId="0" xfId="24" applyFont="1" applyAlignment="1" applyProtection="1">
      <alignment horizontal="left"/>
    </xf>
    <xf numFmtId="43" fontId="10" fillId="17" borderId="29" xfId="24" applyFont="1" applyFill="1" applyBorder="1" applyProtection="1"/>
    <xf numFmtId="43" fontId="9" fillId="0" borderId="6" xfId="24" applyFont="1" applyFill="1" applyBorder="1" applyProtection="1"/>
    <xf numFmtId="43" fontId="9" fillId="0" borderId="0" xfId="24" applyFont="1" applyAlignment="1" applyProtection="1">
      <alignment horizontal="left"/>
    </xf>
    <xf numFmtId="43" fontId="22" fillId="0" borderId="0" xfId="24" applyFont="1" applyProtection="1"/>
    <xf numFmtId="43" fontId="10" fillId="16" borderId="34" xfId="24" applyFont="1" applyFill="1" applyBorder="1" applyProtection="1"/>
    <xf numFmtId="43" fontId="23" fillId="0" borderId="0" xfId="24" applyFont="1" applyAlignment="1" applyProtection="1">
      <alignment horizontal="center"/>
    </xf>
    <xf numFmtId="43" fontId="18" fillId="0" borderId="0" xfId="24" applyFont="1" applyAlignment="1" applyProtection="1">
      <alignment horizontal="center"/>
    </xf>
    <xf numFmtId="43" fontId="9" fillId="10" borderId="2" xfId="24" applyFont="1" applyFill="1" applyBorder="1" applyProtection="1">
      <protection locked="0"/>
    </xf>
    <xf numFmtId="43" fontId="9" fillId="18" borderId="2" xfId="24" applyFont="1" applyFill="1" applyBorder="1" applyProtection="1">
      <protection locked="0"/>
    </xf>
    <xf numFmtId="43" fontId="9" fillId="14" borderId="2" xfId="24" applyFont="1" applyFill="1" applyBorder="1" applyProtection="1">
      <protection locked="0"/>
    </xf>
    <xf numFmtId="43" fontId="9" fillId="4" borderId="2" xfId="24" applyFont="1" applyFill="1" applyBorder="1" applyProtection="1">
      <protection locked="0"/>
    </xf>
    <xf numFmtId="0" fontId="29" fillId="0" borderId="0" xfId="0" applyFont="1" applyAlignment="1">
      <alignment vertical="center"/>
    </xf>
    <xf numFmtId="44" fontId="9" fillId="0" borderId="0" xfId="3" applyFont="1" applyProtection="1"/>
    <xf numFmtId="0" fontId="8" fillId="0" borderId="0" xfId="0" applyFont="1"/>
    <xf numFmtId="0" fontId="10" fillId="0" borderId="0" xfId="0" applyFont="1" applyAlignment="1">
      <alignment horizontal="right" vertical="center"/>
    </xf>
    <xf numFmtId="0" fontId="11" fillId="0" borderId="0" xfId="0" applyFont="1"/>
    <xf numFmtId="44" fontId="10" fillId="0" borderId="0" xfId="3" applyFont="1" applyFill="1" applyBorder="1" applyAlignment="1" applyProtection="1">
      <alignment horizontal="center"/>
    </xf>
    <xf numFmtId="2" fontId="10" fillId="0" borderId="0" xfId="0" applyNumberFormat="1" applyFont="1"/>
    <xf numFmtId="0" fontId="9" fillId="6" borderId="4" xfId="0" applyFont="1" applyFill="1" applyBorder="1"/>
    <xf numFmtId="0" fontId="9" fillId="6" borderId="2" xfId="0" applyFont="1" applyFill="1" applyBorder="1" applyAlignment="1">
      <alignment horizontal="center"/>
    </xf>
    <xf numFmtId="0" fontId="11" fillId="6" borderId="5" xfId="0" applyFont="1" applyFill="1" applyBorder="1" applyAlignment="1">
      <alignment horizontal="center" vertical="center"/>
    </xf>
    <xf numFmtId="0" fontId="12" fillId="0" borderId="2" xfId="0" applyFont="1" applyBorder="1" applyAlignment="1">
      <alignment horizontal="center" wrapText="1"/>
    </xf>
    <xf numFmtId="1" fontId="12" fillId="0" borderId="2" xfId="0" applyNumberFormat="1" applyFont="1" applyBorder="1" applyAlignment="1">
      <alignment horizontal="center" wrapText="1"/>
    </xf>
    <xf numFmtId="1" fontId="12" fillId="0" borderId="1" xfId="0" applyNumberFormat="1" applyFont="1" applyBorder="1" applyAlignment="1">
      <alignment horizontal="center" wrapText="1"/>
    </xf>
    <xf numFmtId="1" fontId="12" fillId="2" borderId="3" xfId="0" applyNumberFormat="1" applyFont="1" applyFill="1" applyBorder="1" applyAlignment="1">
      <alignment horizontal="center" wrapText="1"/>
    </xf>
    <xf numFmtId="49" fontId="9" fillId="6" borderId="2" xfId="3" applyNumberFormat="1" applyFont="1" applyFill="1" applyBorder="1" applyAlignment="1" applyProtection="1">
      <alignment horizontal="center"/>
    </xf>
    <xf numFmtId="0" fontId="9" fillId="0" borderId="2" xfId="0" applyFont="1" applyBorder="1"/>
    <xf numFmtId="44" fontId="10" fillId="2" borderId="35" xfId="3" applyFont="1" applyFill="1" applyBorder="1" applyProtection="1"/>
    <xf numFmtId="0" fontId="9" fillId="0" borderId="4" xfId="0" applyFont="1" applyBorder="1"/>
    <xf numFmtId="44" fontId="10" fillId="2" borderId="36" xfId="3" applyFont="1" applyFill="1" applyBorder="1" applyProtection="1"/>
    <xf numFmtId="49" fontId="9" fillId="0" borderId="0" xfId="3" applyNumberFormat="1" applyFont="1" applyFill="1" applyBorder="1" applyAlignment="1" applyProtection="1">
      <alignment horizontal="center"/>
    </xf>
    <xf numFmtId="0" fontId="10" fillId="2" borderId="29" xfId="0" applyFont="1" applyFill="1" applyBorder="1"/>
    <xf numFmtId="44" fontId="10" fillId="2" borderId="29" xfId="3" applyFont="1" applyFill="1" applyBorder="1" applyProtection="1"/>
    <xf numFmtId="44" fontId="10" fillId="2" borderId="28" xfId="3" applyFont="1" applyFill="1" applyBorder="1" applyProtection="1"/>
    <xf numFmtId="44" fontId="10" fillId="2" borderId="30" xfId="3" applyFont="1" applyFill="1" applyBorder="1" applyProtection="1"/>
    <xf numFmtId="44" fontId="9" fillId="6" borderId="2" xfId="3" applyFont="1" applyFill="1" applyBorder="1" applyAlignment="1" applyProtection="1">
      <alignment horizontal="center"/>
    </xf>
    <xf numFmtId="0" fontId="10" fillId="2" borderId="2" xfId="0" applyFont="1" applyFill="1" applyBorder="1"/>
    <xf numFmtId="44" fontId="10" fillId="2" borderId="3" xfId="3" applyFont="1" applyFill="1" applyBorder="1" applyProtection="1"/>
    <xf numFmtId="0" fontId="10" fillId="3" borderId="31" xfId="0" applyFont="1" applyFill="1" applyBorder="1" applyAlignment="1">
      <alignment horizontal="right"/>
    </xf>
    <xf numFmtId="44" fontId="10" fillId="3" borderId="31" xfId="3" applyFont="1" applyFill="1" applyBorder="1" applyProtection="1"/>
    <xf numFmtId="44" fontId="10" fillId="3" borderId="32" xfId="3" applyFont="1" applyFill="1" applyBorder="1" applyProtection="1"/>
    <xf numFmtId="44" fontId="10" fillId="3" borderId="33" xfId="3" applyFont="1" applyFill="1" applyBorder="1" applyProtection="1"/>
    <xf numFmtId="49" fontId="9" fillId="2" borderId="2" xfId="3" applyNumberFormat="1" applyFont="1" applyFill="1" applyBorder="1" applyAlignment="1" applyProtection="1">
      <alignment horizontal="center"/>
    </xf>
    <xf numFmtId="0" fontId="9" fillId="7" borderId="2" xfId="0" applyFont="1" applyFill="1" applyBorder="1"/>
    <xf numFmtId="44" fontId="9" fillId="0" borderId="0" xfId="3" applyFont="1" applyBorder="1" applyProtection="1"/>
    <xf numFmtId="0" fontId="9" fillId="7" borderId="14" xfId="0" applyFont="1" applyFill="1" applyBorder="1"/>
    <xf numFmtId="44" fontId="10" fillId="0" borderId="0" xfId="3" applyFont="1" applyFill="1" applyBorder="1" applyProtection="1"/>
    <xf numFmtId="0" fontId="9" fillId="14" borderId="6" xfId="0" applyFont="1" applyFill="1" applyBorder="1" applyProtection="1">
      <protection locked="0"/>
    </xf>
    <xf numFmtId="44" fontId="9" fillId="14" borderId="2" xfId="3" applyFont="1" applyFill="1" applyBorder="1" applyProtection="1">
      <protection locked="0"/>
    </xf>
    <xf numFmtId="44" fontId="9" fillId="14" borderId="1" xfId="3" applyFont="1" applyFill="1" applyBorder="1" applyProtection="1">
      <protection locked="0"/>
    </xf>
    <xf numFmtId="44" fontId="9" fillId="4" borderId="2" xfId="3" applyFont="1" applyFill="1" applyBorder="1" applyProtection="1">
      <protection locked="0"/>
    </xf>
    <xf numFmtId="44" fontId="9" fillId="4" borderId="1" xfId="3" applyFont="1" applyFill="1" applyBorder="1" applyProtection="1">
      <protection locked="0"/>
    </xf>
    <xf numFmtId="44" fontId="9" fillId="4" borderId="4" xfId="3" applyFont="1" applyFill="1" applyBorder="1" applyProtection="1">
      <protection locked="0"/>
    </xf>
    <xf numFmtId="44" fontId="9" fillId="4" borderId="7" xfId="3" applyFont="1" applyFill="1" applyBorder="1" applyProtection="1">
      <protection locked="0"/>
    </xf>
    <xf numFmtId="44" fontId="9" fillId="14" borderId="4" xfId="3" applyFont="1" applyFill="1" applyBorder="1" applyProtection="1">
      <protection locked="0"/>
    </xf>
    <xf numFmtId="44" fontId="9" fillId="14" borderId="7" xfId="3" applyFont="1" applyFill="1" applyBorder="1" applyProtection="1">
      <protection locked="0"/>
    </xf>
    <xf numFmtId="44" fontId="10" fillId="4" borderId="2" xfId="3" applyFont="1" applyFill="1" applyBorder="1" applyProtection="1">
      <protection locked="0"/>
    </xf>
    <xf numFmtId="44" fontId="10" fillId="4" borderId="1" xfId="3" applyFont="1" applyFill="1" applyBorder="1" applyProtection="1">
      <protection locked="0"/>
    </xf>
    <xf numFmtId="43" fontId="31" fillId="0" borderId="0" xfId="0" applyNumberFormat="1" applyFont="1"/>
    <xf numFmtId="164" fontId="25" fillId="0" borderId="0" xfId="24" applyNumberFormat="1" applyFont="1"/>
    <xf numFmtId="49" fontId="9" fillId="6" borderId="2" xfId="3" applyNumberFormat="1" applyFont="1" applyFill="1" applyBorder="1" applyAlignment="1" applyProtection="1">
      <alignment horizontal="center" vertical="center"/>
    </xf>
    <xf numFmtId="44" fontId="10" fillId="2" borderId="2" xfId="3" applyFont="1" applyFill="1" applyBorder="1" applyAlignment="1" applyProtection="1">
      <alignment horizontal="right" vertical="center"/>
    </xf>
    <xf numFmtId="49" fontId="25" fillId="4" borderId="7" xfId="24" applyNumberFormat="1" applyFont="1" applyFill="1" applyBorder="1" applyAlignment="1" applyProtection="1">
      <alignment horizontal="left" vertical="top" wrapText="1"/>
      <protection locked="0"/>
    </xf>
    <xf numFmtId="49" fontId="25" fillId="4" borderId="8" xfId="24" applyNumberFormat="1" applyFont="1" applyFill="1" applyBorder="1" applyAlignment="1" applyProtection="1">
      <alignment horizontal="left" vertical="top" wrapText="1"/>
      <protection locked="0"/>
    </xf>
    <xf numFmtId="49" fontId="25" fillId="4" borderId="9" xfId="24" applyNumberFormat="1" applyFont="1" applyFill="1" applyBorder="1" applyAlignment="1" applyProtection="1">
      <alignment horizontal="left" vertical="top" wrapText="1"/>
      <protection locked="0"/>
    </xf>
    <xf numFmtId="49" fontId="25" fillId="4" borderId="10" xfId="24" applyNumberFormat="1" applyFont="1" applyFill="1" applyBorder="1" applyAlignment="1" applyProtection="1">
      <alignment horizontal="left" vertical="top" wrapText="1"/>
      <protection locked="0"/>
    </xf>
    <xf numFmtId="49" fontId="25" fillId="4" borderId="0" xfId="24" applyNumberFormat="1" applyFont="1" applyFill="1" applyBorder="1" applyAlignment="1" applyProtection="1">
      <alignment horizontal="left" vertical="top" wrapText="1"/>
      <protection locked="0"/>
    </xf>
    <xf numFmtId="49" fontId="25" fillId="4" borderId="11" xfId="24" applyNumberFormat="1" applyFont="1" applyFill="1" applyBorder="1" applyAlignment="1" applyProtection="1">
      <alignment horizontal="left" vertical="top" wrapText="1"/>
      <protection locked="0"/>
    </xf>
    <xf numFmtId="49" fontId="25" fillId="4" borderId="12" xfId="24" applyNumberFormat="1" applyFont="1" applyFill="1" applyBorder="1" applyAlignment="1" applyProtection="1">
      <alignment horizontal="left" vertical="top" wrapText="1"/>
      <protection locked="0"/>
    </xf>
    <xf numFmtId="49" fontId="25" fillId="4" borderId="6" xfId="24" applyNumberFormat="1" applyFont="1" applyFill="1" applyBorder="1" applyAlignment="1" applyProtection="1">
      <alignment horizontal="left" vertical="top" wrapText="1"/>
      <protection locked="0"/>
    </xf>
    <xf numFmtId="49" fontId="25" fillId="4" borderId="13" xfId="24" applyNumberFormat="1" applyFont="1" applyFill="1" applyBorder="1" applyAlignment="1" applyProtection="1">
      <alignment horizontal="left" vertical="top" wrapText="1"/>
      <protection locked="0"/>
    </xf>
    <xf numFmtId="44" fontId="9" fillId="14" borderId="6" xfId="3" applyFont="1" applyFill="1" applyBorder="1" applyProtection="1">
      <protection locked="0"/>
    </xf>
    <xf numFmtId="44" fontId="9" fillId="15" borderId="27" xfId="3" applyFont="1" applyFill="1" applyBorder="1" applyProtection="1">
      <protection locked="0"/>
    </xf>
    <xf numFmtId="49" fontId="9" fillId="14" borderId="27" xfId="3" applyNumberFormat="1" applyFont="1" applyFill="1" applyBorder="1" applyProtection="1">
      <protection locked="0"/>
    </xf>
    <xf numFmtId="0" fontId="30" fillId="12" borderId="0" xfId="0" applyFont="1" applyFill="1" applyAlignment="1">
      <alignment horizontal="center" wrapText="1"/>
    </xf>
    <xf numFmtId="44" fontId="10" fillId="6" borderId="2" xfId="3" applyFont="1" applyFill="1" applyBorder="1" applyAlignment="1" applyProtection="1">
      <alignment horizontal="center" vertical="center" wrapText="1"/>
    </xf>
    <xf numFmtId="43" fontId="10" fillId="0" borderId="0" xfId="24" applyFont="1" applyAlignment="1" applyProtection="1">
      <alignment horizontal="center" vertical="center"/>
    </xf>
    <xf numFmtId="49" fontId="24" fillId="4" borderId="7" xfId="24" applyNumberFormat="1" applyFont="1" applyFill="1" applyBorder="1" applyAlignment="1" applyProtection="1">
      <alignment horizontal="left" vertical="top" wrapText="1"/>
      <protection locked="0"/>
    </xf>
    <xf numFmtId="49" fontId="24" fillId="4" borderId="8" xfId="24" applyNumberFormat="1" applyFont="1" applyFill="1" applyBorder="1" applyAlignment="1" applyProtection="1">
      <alignment horizontal="left" vertical="top" wrapText="1"/>
      <protection locked="0"/>
    </xf>
    <xf numFmtId="49" fontId="24" fillId="4" borderId="9" xfId="24" applyNumberFormat="1" applyFont="1" applyFill="1" applyBorder="1" applyAlignment="1" applyProtection="1">
      <alignment horizontal="left" vertical="top" wrapText="1"/>
      <protection locked="0"/>
    </xf>
    <xf numFmtId="49" fontId="24" fillId="4" borderId="10" xfId="24" applyNumberFormat="1" applyFont="1" applyFill="1" applyBorder="1" applyAlignment="1" applyProtection="1">
      <alignment horizontal="left" vertical="top" wrapText="1"/>
      <protection locked="0"/>
    </xf>
    <xf numFmtId="49" fontId="24" fillId="4" borderId="0" xfId="24" applyNumberFormat="1" applyFont="1" applyFill="1" applyBorder="1" applyAlignment="1" applyProtection="1">
      <alignment horizontal="left" vertical="top" wrapText="1"/>
      <protection locked="0"/>
    </xf>
    <xf numFmtId="49" fontId="24" fillId="4" borderId="11" xfId="24" applyNumberFormat="1" applyFont="1" applyFill="1" applyBorder="1" applyAlignment="1" applyProtection="1">
      <alignment horizontal="left" vertical="top" wrapText="1"/>
      <protection locked="0"/>
    </xf>
    <xf numFmtId="49" fontId="24" fillId="4" borderId="12" xfId="24" applyNumberFormat="1" applyFont="1" applyFill="1" applyBorder="1" applyAlignment="1" applyProtection="1">
      <alignment horizontal="left" vertical="top" wrapText="1"/>
      <protection locked="0"/>
    </xf>
    <xf numFmtId="49" fontId="24" fillId="4" borderId="6" xfId="24" applyNumberFormat="1" applyFont="1" applyFill="1" applyBorder="1" applyAlignment="1" applyProtection="1">
      <alignment horizontal="left" vertical="top" wrapText="1"/>
      <protection locked="0"/>
    </xf>
    <xf numFmtId="49" fontId="24" fillId="4" borderId="13" xfId="24" applyNumberFormat="1" applyFont="1" applyFill="1" applyBorder="1" applyAlignment="1" applyProtection="1">
      <alignment horizontal="left" vertical="top" wrapText="1"/>
      <protection locked="0"/>
    </xf>
    <xf numFmtId="49" fontId="11" fillId="0" borderId="6" xfId="24" applyNumberFormat="1" applyFont="1" applyBorder="1" applyAlignment="1" applyProtection="1">
      <alignment horizontal="left" wrapText="1"/>
    </xf>
    <xf numFmtId="0" fontId="14" fillId="0" borderId="0" xfId="0" applyFont="1" applyAlignment="1">
      <alignment horizontal="center" vertical="center"/>
    </xf>
    <xf numFmtId="49" fontId="0" fillId="4" borderId="7" xfId="24" applyNumberFormat="1" applyFont="1" applyFill="1" applyBorder="1" applyAlignment="1" applyProtection="1">
      <alignment horizontal="center" vertical="top" wrapText="1"/>
      <protection locked="0"/>
    </xf>
    <xf numFmtId="49" fontId="0" fillId="4" borderId="8" xfId="24" applyNumberFormat="1" applyFont="1" applyFill="1" applyBorder="1" applyAlignment="1" applyProtection="1">
      <alignment horizontal="center" vertical="top" wrapText="1"/>
      <protection locked="0"/>
    </xf>
    <xf numFmtId="49" fontId="0" fillId="4" borderId="9" xfId="24" applyNumberFormat="1" applyFont="1" applyFill="1" applyBorder="1" applyAlignment="1" applyProtection="1">
      <alignment horizontal="center" vertical="top" wrapText="1"/>
      <protection locked="0"/>
    </xf>
    <xf numFmtId="49" fontId="0" fillId="4" borderId="10" xfId="24" applyNumberFormat="1" applyFont="1" applyFill="1" applyBorder="1" applyAlignment="1" applyProtection="1">
      <alignment horizontal="center" vertical="top" wrapText="1"/>
      <protection locked="0"/>
    </xf>
    <xf numFmtId="49" fontId="0" fillId="4" borderId="0" xfId="24" applyNumberFormat="1" applyFont="1" applyFill="1" applyBorder="1" applyAlignment="1" applyProtection="1">
      <alignment horizontal="center" vertical="top" wrapText="1"/>
      <protection locked="0"/>
    </xf>
    <xf numFmtId="49" fontId="0" fillId="4" borderId="11" xfId="24" applyNumberFormat="1" applyFont="1" applyFill="1" applyBorder="1" applyAlignment="1" applyProtection="1">
      <alignment horizontal="center" vertical="top" wrapText="1"/>
      <protection locked="0"/>
    </xf>
    <xf numFmtId="49" fontId="0" fillId="4" borderId="12" xfId="24" applyNumberFormat="1" applyFont="1" applyFill="1" applyBorder="1" applyAlignment="1" applyProtection="1">
      <alignment horizontal="center" vertical="top" wrapText="1"/>
      <protection locked="0"/>
    </xf>
    <xf numFmtId="49" fontId="0" fillId="4" borderId="6" xfId="24" applyNumberFormat="1" applyFont="1" applyFill="1" applyBorder="1" applyAlignment="1" applyProtection="1">
      <alignment horizontal="center" vertical="top" wrapText="1"/>
      <protection locked="0"/>
    </xf>
    <xf numFmtId="49" fontId="0" fillId="4" borderId="13" xfId="24" applyNumberFormat="1" applyFont="1" applyFill="1" applyBorder="1" applyAlignment="1" applyProtection="1">
      <alignment horizontal="center" vertical="top" wrapText="1"/>
      <protection locked="0"/>
    </xf>
  </cellXfs>
  <cellStyles count="31">
    <cellStyle name="Budget Authority" xfId="28" xr:uid="{6F02222D-0B1D-4D0C-AF6D-58FAA7C24922}"/>
    <cellStyle name="CCOC County Header" xfId="26" xr:uid="{00000000-0005-0000-0000-000000000000}"/>
    <cellStyle name="CCOC Form Title" xfId="25" xr:uid="{00000000-0005-0000-0000-000001000000}"/>
    <cellStyle name="Comma" xfId="24" builtinId="3"/>
    <cellStyle name="Comma 2" xfId="1" xr:uid="{00000000-0005-0000-0000-000003000000}"/>
    <cellStyle name="Comma 3" xfId="2" xr:uid="{00000000-0005-0000-0000-000004000000}"/>
    <cellStyle name="Currency" xfId="3" builtinId="4"/>
    <cellStyle name="Currency 2" xfId="4" xr:uid="{00000000-0005-0000-0000-000006000000}"/>
    <cellStyle name="Currency 3" xfId="5" xr:uid="{00000000-0005-0000-0000-000007000000}"/>
    <cellStyle name="Currency 4" xfId="6" xr:uid="{00000000-0005-0000-0000-000008000000}"/>
    <cellStyle name="Normal" xfId="0" builtinId="0"/>
    <cellStyle name="Normal 10 2" xfId="29" xr:uid="{0566139A-3B69-4060-A0C5-B0E503C82F65}"/>
    <cellStyle name="Normal 2" xfId="7" xr:uid="{00000000-0005-0000-0000-00000A000000}"/>
    <cellStyle name="Normal 2 2" xfId="8" xr:uid="{00000000-0005-0000-0000-00000B000000}"/>
    <cellStyle name="Normal 2 3" xfId="9" xr:uid="{00000000-0005-0000-0000-00000C000000}"/>
    <cellStyle name="Normal 2 4" xfId="10" xr:uid="{00000000-0005-0000-0000-00000D000000}"/>
    <cellStyle name="Normal 2 5" xfId="23" xr:uid="{00000000-0005-0000-0000-00000E000000}"/>
    <cellStyle name="Normal 2 6" xfId="30" xr:uid="{77E6FAAD-5B9F-41AC-B163-FEBBD068449C}"/>
    <cellStyle name="Normal 3" xfId="11" xr:uid="{00000000-0005-0000-0000-00000F000000}"/>
    <cellStyle name="Normal 4" xfId="12" xr:uid="{00000000-0005-0000-0000-000010000000}"/>
    <cellStyle name="Normal 5" xfId="13" xr:uid="{00000000-0005-0000-0000-000011000000}"/>
    <cellStyle name="Normal 6" xfId="14" xr:uid="{00000000-0005-0000-0000-000012000000}"/>
    <cellStyle name="Normal 7" xfId="15" xr:uid="{00000000-0005-0000-0000-000013000000}"/>
    <cellStyle name="Normal 8" xfId="27" xr:uid="{2B980099-5DFD-439E-A260-3ACE1100ED23}"/>
    <cellStyle name="Percent 2" xfId="16" xr:uid="{00000000-0005-0000-0000-000016000000}"/>
    <cellStyle name="Percent 2 2" xfId="17" xr:uid="{00000000-0005-0000-0000-000017000000}"/>
    <cellStyle name="Percent 2 3" xfId="18" xr:uid="{00000000-0005-0000-0000-000018000000}"/>
    <cellStyle name="Percent 2 4" xfId="19" xr:uid="{00000000-0005-0000-0000-000019000000}"/>
    <cellStyle name="Percent 3" xfId="20" xr:uid="{00000000-0005-0000-0000-00001A000000}"/>
    <cellStyle name="Percent 4" xfId="21" xr:uid="{00000000-0005-0000-0000-00001B000000}"/>
    <cellStyle name="Percent 5" xfId="22" xr:uid="{00000000-0005-0000-0000-00001C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E2EFDA"/>
      <color rgb="FFC6E0B4"/>
      <color rgb="FFE5EFFF"/>
      <color rgb="FFAC162C"/>
      <color rgb="FFF6E433"/>
      <color rgb="FFFCFF8B"/>
      <color rgb="FFDF8D1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31749</xdr:colOff>
      <xdr:row>0</xdr:row>
      <xdr:rowOff>49086</xdr:rowOff>
    </xdr:from>
    <xdr:to>
      <xdr:col>16</xdr:col>
      <xdr:colOff>1239462</xdr:colOff>
      <xdr:row>3</xdr:row>
      <xdr:rowOff>190500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C5799F2-F0A4-412E-BADF-1E9DA408CC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351499" y="49086"/>
          <a:ext cx="2562380" cy="87166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R:\!CFY2425\Forms%20&amp;%20Instructions\3%20Operational%20Budget\Work%20Files\DRAFT%20Operational%20Budget%20(PRIOR-YEAR%20ACTUALS)%20KHR%20Updated%20by%20LC%200117251506.xlsx" TargetMode="External"/><Relationship Id="rId1" Type="http://schemas.openxmlformats.org/officeDocument/2006/relationships/externalLinkPath" Target="Work%20Files/DRAFT%20Operational%20Budget%20(PRIOR-YEAR%20ACTUALS)%20KHR%20Updated%20by%20LC%200117251506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gkolchakian.FLCCOC\Desktop\WORKGROUPS\2024-Still%20Active%20-%20Operational%20Budget%20Workgroup\DRAFT%20CFY%202024-25%20Operational%20Budget%20(Current%20Year%20Projections).xlsx" TargetMode="External"/><Relationship Id="rId1" Type="http://schemas.openxmlformats.org/officeDocument/2006/relationships/externalLinkPath" Target="file:///C:\Users\gkolchakian.FLCCOC\Desktop\WORKGROUPS\2024-Still%20Active%20-%20Operational%20Budget%20Workgroup\DRAFT%20CFY%202024-25%20Operational%20Budget%20(Current%20Year%20Projections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LookupDataCounty"/>
      <sheetName val="LookupDataNonCounty"/>
      <sheetName val="ReportInfo"/>
      <sheetName val="Warnings"/>
      <sheetName val="Actual Expenditures "/>
    </sheetNames>
    <sheetDataSet>
      <sheetData sheetId="0"/>
      <sheetData sheetId="1">
        <row r="1">
          <cell r="A1" t="str">
            <v>EmploymentType</v>
          </cell>
          <cell r="B1" t="str">
            <v xml:space="preserve">FRS Type </v>
          </cell>
          <cell r="D1" t="str">
            <v>VacancyStatus</v>
          </cell>
          <cell r="E1" t="str">
            <v>VacancyLength</v>
          </cell>
          <cell r="F1" t="str">
            <v>PayType</v>
          </cell>
          <cell r="J1" t="str">
            <v>RecurringStatus</v>
          </cell>
        </row>
        <row r="2">
          <cell r="A2" t="str">
            <v>Benefit Eligible Position</v>
          </cell>
          <cell r="B2" t="str">
            <v>Not Eligible - Position</v>
          </cell>
          <cell r="D2" t="str">
            <v>Yes</v>
          </cell>
          <cell r="E2" t="str">
            <v>&lt; 3 months</v>
          </cell>
          <cell r="F2" t="str">
            <v>Annual - Overtime Eligible</v>
          </cell>
          <cell r="J2" t="str">
            <v>Recurring</v>
          </cell>
        </row>
        <row r="3">
          <cell r="A3" t="str">
            <v>OPS/Part-time - Not Benefit Eligible</v>
          </cell>
          <cell r="B3" t="str">
            <v>Not Eligible - Person</v>
          </cell>
          <cell r="D3" t="str">
            <v>Yes, but contracted</v>
          </cell>
          <cell r="E3" t="str">
            <v>3-6 months</v>
          </cell>
          <cell r="F3" t="str">
            <v>Annual - Overtime Exempt</v>
          </cell>
          <cell r="J3" t="str">
            <v>Non-recurring</v>
          </cell>
        </row>
        <row r="4">
          <cell r="A4" t="str">
            <v>OPS/Part-time - Benefit Eligible</v>
          </cell>
          <cell r="B4" t="str">
            <v>HI/PI Clerk EOC (RI/QI)</v>
          </cell>
          <cell r="E4" t="str">
            <v>6 months - 1 year</v>
          </cell>
          <cell r="F4" t="str">
            <v>Hourly - Benefit Eligible, Overtime Eligible</v>
          </cell>
        </row>
        <row r="5">
          <cell r="A5" t="str">
            <v>Contract FTE (no position anticipated)</v>
          </cell>
          <cell r="B5" t="str">
            <v>HA/PA Regular Class (RA/QA)</v>
          </cell>
          <cell r="E5" t="str">
            <v>1 year - 2 years</v>
          </cell>
          <cell r="F5" t="str">
            <v>Hourly - Benefit Eligible, Overtime Exempt</v>
          </cell>
        </row>
        <row r="6">
          <cell r="A6" t="str">
            <v>Volunteer</v>
          </cell>
          <cell r="B6" t="str">
            <v>HM/PM Sr Mgmt Srvc Class (RM/QM; RP/QP; RQ/QP; RQ/QQ; HP/PP; HQ/PQ)</v>
          </cell>
          <cell r="E6" t="str">
            <v>&gt; 2 years</v>
          </cell>
          <cell r="F6" t="str">
            <v>Hourly - Not Benefit Eligible (OPS)</v>
          </cell>
        </row>
        <row r="7">
          <cell r="B7" t="str">
            <v>HB/PB Special Risk</v>
          </cell>
          <cell r="F7" t="str">
            <v>Volunteer (No Pay)</v>
          </cell>
        </row>
        <row r="8">
          <cell r="B8" t="str">
            <v>HJ/PJ Special Risk Admin Support Class</v>
          </cell>
          <cell r="F8" t="str">
            <v>Contract FTE (no position anticipated)</v>
          </cell>
        </row>
        <row r="9">
          <cell r="B9" t="str">
            <v>DE/DF/DG/DH DROP Clerk EOC</v>
          </cell>
        </row>
        <row r="10">
          <cell r="B10" t="str">
            <v>DP/DR/DS/DT DROP All Other Classes</v>
          </cell>
        </row>
        <row r="11">
          <cell r="B11" t="str">
            <v>UA Reg Class Reemployed</v>
          </cell>
        </row>
        <row r="12">
          <cell r="B12" t="str">
            <v>UB Special Risk Reemployed</v>
          </cell>
        </row>
        <row r="13">
          <cell r="B13" t="str">
            <v>UI Clerk Reemployed</v>
          </cell>
        </row>
        <row r="14">
          <cell r="B14" t="str">
            <v>UM Sr Mgmt Srvc Reemployed</v>
          </cell>
        </row>
        <row r="15">
          <cell r="B15" t="str">
            <v>Non-FRS (Duval) Pension</v>
          </cell>
        </row>
        <row r="16">
          <cell r="B16" t="str">
            <v>Non-FRS (Duval) Investment Plan</v>
          </cell>
        </row>
        <row r="17">
          <cell r="B17" t="str">
            <v>Non-FRS (Duval) Elected Clerk</v>
          </cell>
        </row>
        <row r="18">
          <cell r="B18" t="str">
            <v>Non-FRS (Duval) SMS-Equivalent</v>
          </cell>
        </row>
        <row r="24">
          <cell r="B24" t="str">
            <v>Calendar Year of FIRST Year of the County Fiscal Year (CFY 2023-2024)</v>
          </cell>
        </row>
      </sheetData>
      <sheetData sheetId="2"/>
      <sheetData sheetId="3"/>
      <sheetData sheetId="4">
        <row r="1">
          <cell r="A1" t="str">
            <v>Clerk of Court Annual Operational Budget (Using Prior-Year Actuals)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LookupDataCounty"/>
      <sheetName val="LookupDataNonCounty"/>
      <sheetName val="Warnings"/>
      <sheetName val="A- Front Page"/>
      <sheetName val="B- GrossCourtPersonnelDetail"/>
      <sheetName val="C-Expenditures by UAS Code "/>
      <sheetName val="D-Summary "/>
    </sheetNames>
    <sheetDataSet>
      <sheetData sheetId="0" refreshError="1"/>
      <sheetData sheetId="1">
        <row r="1">
          <cell r="A1" t="str">
            <v>EmploymentType</v>
          </cell>
          <cell r="B1" t="str">
            <v xml:space="preserve">FRS Type </v>
          </cell>
          <cell r="D1" t="str">
            <v>VacancyStatus</v>
          </cell>
          <cell r="E1" t="str">
            <v>VacancyLength</v>
          </cell>
          <cell r="F1" t="str">
            <v>PayType</v>
          </cell>
          <cell r="J1" t="str">
            <v>RecurringStatus</v>
          </cell>
        </row>
        <row r="2">
          <cell r="A2" t="str">
            <v>Benefit Eligible Position</v>
          </cell>
          <cell r="B2" t="str">
            <v>Not Eligible - Position</v>
          </cell>
          <cell r="D2" t="str">
            <v>Yes</v>
          </cell>
          <cell r="E2" t="str">
            <v>&lt; 3 months</v>
          </cell>
          <cell r="F2" t="str">
            <v>Annual - Overtime Eligible</v>
          </cell>
          <cell r="J2" t="str">
            <v>Recurring</v>
          </cell>
        </row>
        <row r="3">
          <cell r="A3" t="str">
            <v>OPS/Part-time - Not Benefit Eligible</v>
          </cell>
          <cell r="B3" t="str">
            <v>Not Eligible - Person</v>
          </cell>
          <cell r="D3" t="str">
            <v>Yes, but contracted</v>
          </cell>
          <cell r="E3" t="str">
            <v>3-6 months</v>
          </cell>
          <cell r="F3" t="str">
            <v>Annual - Overtime Exempt</v>
          </cell>
          <cell r="J3" t="str">
            <v>Non-recurring</v>
          </cell>
        </row>
        <row r="4">
          <cell r="A4" t="str">
            <v>OPS/Part-time - Benefit Eligible</v>
          </cell>
          <cell r="B4" t="str">
            <v>HI/PI Clerk EOC (RI/QI)</v>
          </cell>
          <cell r="E4" t="str">
            <v>6 months - 1 year</v>
          </cell>
          <cell r="F4" t="str">
            <v>Hourly - Benefit Eligible, Overtime Eligible</v>
          </cell>
        </row>
        <row r="5">
          <cell r="A5" t="str">
            <v>Contract FTE (no position anticipated)</v>
          </cell>
          <cell r="B5" t="str">
            <v>HA/PA Regular Class (RA/QA)</v>
          </cell>
          <cell r="E5" t="str">
            <v>1 year - 2 years</v>
          </cell>
          <cell r="F5" t="str">
            <v>Hourly - Benefit Eligible, Overtime Exempt</v>
          </cell>
        </row>
        <row r="6">
          <cell r="A6" t="str">
            <v>Volunteer</v>
          </cell>
          <cell r="B6" t="str">
            <v>HM/PM Sr Mgmt Srvc Class (RM/QM; RP/QP; RQ/QP; RQ/QQ; HP/PP; HQ/PQ)</v>
          </cell>
          <cell r="E6" t="str">
            <v>&gt; 2 years</v>
          </cell>
          <cell r="F6" t="str">
            <v>Hourly - Not Benefit Eligible (OPS)</v>
          </cell>
        </row>
        <row r="7">
          <cell r="B7" t="str">
            <v>HB/PB Special Risk</v>
          </cell>
          <cell r="F7" t="str">
            <v>Volunteer (No Pay)</v>
          </cell>
        </row>
        <row r="8">
          <cell r="B8" t="str">
            <v>HJ/PJ Special Risk Admin Support Class</v>
          </cell>
          <cell r="F8" t="str">
            <v>Contract FTE (no position anticipated)</v>
          </cell>
        </row>
        <row r="9">
          <cell r="B9" t="str">
            <v>DE/DF/DG/DH DROP Clerk EOC</v>
          </cell>
        </row>
        <row r="10">
          <cell r="B10" t="str">
            <v>DP/DR/DS/DT DROP All Other Classes</v>
          </cell>
        </row>
        <row r="11">
          <cell r="B11" t="str">
            <v>UA Reg Class Reemployed</v>
          </cell>
        </row>
        <row r="12">
          <cell r="B12" t="str">
            <v>UB Special Risk Reemployed</v>
          </cell>
        </row>
        <row r="13">
          <cell r="B13" t="str">
            <v>UI Clerk Reemployed</v>
          </cell>
        </row>
        <row r="14">
          <cell r="B14" t="str">
            <v>UM Sr Mgmt Srvc Reemployed</v>
          </cell>
        </row>
        <row r="15">
          <cell r="B15" t="str">
            <v>Non-FRS (Duval) Pension</v>
          </cell>
        </row>
        <row r="16">
          <cell r="B16" t="str">
            <v>Non-FRS (Duval) Investment Plan</v>
          </cell>
        </row>
        <row r="17">
          <cell r="B17" t="str">
            <v>Non-FRS (Duval) Elected Clerk</v>
          </cell>
        </row>
        <row r="18">
          <cell r="B18" t="str">
            <v>Non-FRS (Duval) SMS-Equivalent</v>
          </cell>
        </row>
        <row r="24">
          <cell r="B24" t="str">
            <v>Calendar Year of FIRST Year of the County Fiscal Year (CFY 2023-2024)</v>
          </cell>
        </row>
      </sheetData>
      <sheetData sheetId="2" refreshError="1"/>
      <sheetData sheetId="3" refreshError="1"/>
      <sheetData sheetId="4" refreshError="1"/>
      <sheetData sheetId="5">
        <row r="20">
          <cell r="R20">
            <v>0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CCOC 2017 Logo Color Group">
      <a:dk1>
        <a:srgbClr val="0C0C0C"/>
      </a:dk1>
      <a:lt1>
        <a:sysClr val="window" lastClr="FFFFFF"/>
      </a:lt1>
      <a:dk2>
        <a:srgbClr val="002D73"/>
      </a:dk2>
      <a:lt2>
        <a:srgbClr val="CDE0FF"/>
      </a:lt2>
      <a:accent1>
        <a:srgbClr val="AC162C"/>
      </a:accent1>
      <a:accent2>
        <a:srgbClr val="F6E433"/>
      </a:accent2>
      <a:accent3>
        <a:srgbClr val="ED7D31"/>
      </a:accent3>
      <a:accent4>
        <a:srgbClr val="70AD47"/>
      </a:accent4>
      <a:accent5>
        <a:srgbClr val="954F72"/>
      </a:accent5>
      <a:accent6>
        <a:srgbClr val="F10303"/>
      </a:accent6>
      <a:hlink>
        <a:srgbClr val="0046B8"/>
      </a:hlink>
      <a:folHlink>
        <a:srgbClr val="5F5F5F"/>
      </a:folHlink>
    </a:clrScheme>
    <a:fontScheme name="CCOC Base 1">
      <a:majorFont>
        <a:latin typeface="Franklin Gothic Demi"/>
        <a:ea typeface=""/>
        <a:cs typeface=""/>
      </a:majorFont>
      <a:minorFont>
        <a:latin typeface="Franklin Gothic Book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00B301-9619-4462-BE25-43A133715466}">
  <dimension ref="A1:Z72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M1" sqref="M1"/>
    </sheetView>
  </sheetViews>
  <sheetFormatPr defaultRowHeight="15.75"/>
  <cols>
    <col min="1" max="1" width="13.33203125" customWidth="1"/>
    <col min="2" max="4" width="16.44140625" customWidth="1"/>
    <col min="5" max="8" width="15" customWidth="1"/>
    <col min="9" max="9" width="12.88671875" customWidth="1"/>
    <col min="10" max="10" width="13.33203125" customWidth="1"/>
    <col min="11" max="11" width="13.88671875" customWidth="1"/>
    <col min="12" max="13" width="14.77734375" customWidth="1"/>
  </cols>
  <sheetData>
    <row r="1" spans="1:26" s="28" customFormat="1" ht="63">
      <c r="A1" s="28" t="s">
        <v>175</v>
      </c>
      <c r="B1" s="28" t="str">
        <f>"CFY "&amp;(ReportInfo!N2)&amp;"-"&amp;(ReportInfo!N2-1999)&amp;" Revenue-Limited Budget"</f>
        <v>CFY 2023-24 Revenue-Limited Budget</v>
      </c>
      <c r="C1" s="28" t="s">
        <v>181</v>
      </c>
      <c r="D1" s="30" t="str">
        <f>"CFY "&amp;(ReportInfo!N2)&amp;"-"&amp;(ReportInfo!N2-1999)&amp;" 
Total Available Spending Authority"</f>
        <v>CFY 2023-24 
Total Available Spending Authority</v>
      </c>
      <c r="E1" s="28" t="str">
        <f>"SFY "&amp;(ReportInfo!N2)&amp;"-"&amp;(ReportInfo!N2-1999)&amp;" Jury Reimbursement (Q2-Q4)"</f>
        <v>SFY 2023-24 Jury Reimbursement (Q2-Q4)</v>
      </c>
      <c r="F1" s="28" t="str">
        <f>"SFY "&amp;(ReportInfo!N2)&amp;"-"&amp;(ReportInfo!N2-1999)&amp;" Jury Reimbursement (Q1)"</f>
        <v>SFY 2023-24 Jury Reimbursement (Q1)</v>
      </c>
      <c r="G1" s="30" t="s">
        <v>176</v>
      </c>
      <c r="H1" s="34" t="s">
        <v>217</v>
      </c>
      <c r="I1" s="34" t="s">
        <v>207</v>
      </c>
      <c r="J1" s="34" t="s">
        <v>208</v>
      </c>
      <c r="K1" s="34" t="s">
        <v>209</v>
      </c>
      <c r="L1" s="34" t="s">
        <v>210</v>
      </c>
      <c r="M1" s="34" t="s">
        <v>225</v>
      </c>
      <c r="Z1" s="28" t="s">
        <v>280</v>
      </c>
    </row>
    <row r="2" spans="1:26">
      <c r="A2" t="s">
        <v>2</v>
      </c>
      <c r="B2" s="33">
        <v>6171388</v>
      </c>
      <c r="C2" s="33">
        <v>90241</v>
      </c>
      <c r="D2" s="31">
        <v>6261629</v>
      </c>
      <c r="E2" s="29">
        <v>154292.79388459763</v>
      </c>
      <c r="F2" s="29">
        <v>41675.716187353151</v>
      </c>
      <c r="G2" s="32">
        <f>E2+F2</f>
        <v>195968.51007195079</v>
      </c>
      <c r="H2" s="35">
        <v>4617785.1500000004</v>
      </c>
      <c r="I2" s="35">
        <v>397374.32</v>
      </c>
      <c r="J2" s="35">
        <v>478140.46</v>
      </c>
      <c r="K2" s="35">
        <v>2708702.74</v>
      </c>
      <c r="L2" s="35">
        <v>297882.99999999994</v>
      </c>
      <c r="M2" s="35">
        <v>0</v>
      </c>
      <c r="Z2">
        <v>1</v>
      </c>
    </row>
    <row r="3" spans="1:26">
      <c r="A3" t="s">
        <v>3</v>
      </c>
      <c r="B3" s="33">
        <v>756419</v>
      </c>
      <c r="C3" s="33">
        <v>17284</v>
      </c>
      <c r="D3" s="31">
        <v>773703</v>
      </c>
      <c r="E3" s="29">
        <v>37856.337955648742</v>
      </c>
      <c r="F3" s="29">
        <v>0</v>
      </c>
      <c r="G3" s="32">
        <f t="shared" ref="G3:G66" si="0">E3+F3</f>
        <v>37856.337955648742</v>
      </c>
      <c r="H3" s="35">
        <v>303728.41999999993</v>
      </c>
      <c r="I3" s="35">
        <v>37645.54</v>
      </c>
      <c r="J3" s="35">
        <v>0</v>
      </c>
      <c r="K3" s="35">
        <v>276739.2300000001</v>
      </c>
      <c r="L3" s="35">
        <v>42734</v>
      </c>
      <c r="M3" s="35">
        <v>0</v>
      </c>
      <c r="Z3">
        <v>2</v>
      </c>
    </row>
    <row r="4" spans="1:26">
      <c r="A4" t="s">
        <v>4</v>
      </c>
      <c r="B4" s="33">
        <v>4163012</v>
      </c>
      <c r="C4" s="33">
        <v>91217</v>
      </c>
      <c r="D4" s="31">
        <v>4254229</v>
      </c>
      <c r="E4" s="29">
        <v>120656.62434125153</v>
      </c>
      <c r="F4" s="29">
        <v>39687.703155358235</v>
      </c>
      <c r="G4" s="32">
        <f t="shared" si="0"/>
        <v>160344.32749660977</v>
      </c>
      <c r="H4" s="35">
        <v>5193257.79</v>
      </c>
      <c r="I4" s="35">
        <v>389530.62000000005</v>
      </c>
      <c r="J4" s="35">
        <v>497803.16</v>
      </c>
      <c r="K4" s="35">
        <v>0</v>
      </c>
      <c r="L4" s="35">
        <v>231285</v>
      </c>
      <c r="M4" s="35">
        <v>575203.71</v>
      </c>
      <c r="Z4">
        <v>3</v>
      </c>
    </row>
    <row r="5" spans="1:26">
      <c r="A5" t="s">
        <v>5</v>
      </c>
      <c r="B5" s="33">
        <v>913622</v>
      </c>
      <c r="C5" s="33">
        <v>14751</v>
      </c>
      <c r="D5" s="31">
        <v>928373</v>
      </c>
      <c r="E5" s="29">
        <v>23997.273544075051</v>
      </c>
      <c r="F5" s="29">
        <v>4983.1928876345291</v>
      </c>
      <c r="G5" s="32">
        <f t="shared" si="0"/>
        <v>28980.466431709581</v>
      </c>
      <c r="H5" s="35">
        <v>825448.11</v>
      </c>
      <c r="I5" s="35">
        <v>60977.96</v>
      </c>
      <c r="J5" s="35">
        <v>57872.92</v>
      </c>
      <c r="K5" s="35">
        <v>135902.83000000002</v>
      </c>
      <c r="L5" s="35">
        <v>45491.000000000007</v>
      </c>
      <c r="M5" s="35">
        <v>0</v>
      </c>
      <c r="Z5">
        <v>4</v>
      </c>
    </row>
    <row r="6" spans="1:26">
      <c r="A6" t="s">
        <v>6</v>
      </c>
      <c r="B6" s="33">
        <v>12007147</v>
      </c>
      <c r="C6" s="33">
        <v>191741</v>
      </c>
      <c r="D6" s="31">
        <v>12198888</v>
      </c>
      <c r="E6" s="29">
        <v>333236.80623346387</v>
      </c>
      <c r="F6" s="29">
        <v>93687.568333662784</v>
      </c>
      <c r="G6" s="32">
        <f t="shared" si="0"/>
        <v>426924.37456712662</v>
      </c>
      <c r="H6" s="35">
        <v>10356842.41</v>
      </c>
      <c r="I6" s="35">
        <v>935733.13000000012</v>
      </c>
      <c r="J6" s="35">
        <v>1080994.46</v>
      </c>
      <c r="K6" s="35">
        <v>2086979.67</v>
      </c>
      <c r="L6" s="35">
        <v>595731.99999999977</v>
      </c>
      <c r="M6" s="35">
        <v>0</v>
      </c>
      <c r="Z6">
        <v>5</v>
      </c>
    </row>
    <row r="7" spans="1:26">
      <c r="A7" t="s">
        <v>7</v>
      </c>
      <c r="B7" s="33">
        <v>41479454</v>
      </c>
      <c r="C7" s="33">
        <v>659841</v>
      </c>
      <c r="D7" s="31">
        <v>42139295</v>
      </c>
      <c r="E7" s="29">
        <v>591945.07561492012</v>
      </c>
      <c r="F7" s="29">
        <v>207222.53511681428</v>
      </c>
      <c r="G7" s="32">
        <f t="shared" si="0"/>
        <v>799167.61073173443</v>
      </c>
      <c r="H7" s="35">
        <v>37261137.50999999</v>
      </c>
      <c r="I7" s="35">
        <v>2951231.01</v>
      </c>
      <c r="J7" s="35">
        <v>3155567.7600000002</v>
      </c>
      <c r="K7" s="35">
        <v>5987406</v>
      </c>
      <c r="L7" s="35">
        <v>2055452.99845035</v>
      </c>
      <c r="M7" s="35">
        <v>0</v>
      </c>
      <c r="Z7">
        <v>6</v>
      </c>
    </row>
    <row r="8" spans="1:26">
      <c r="A8" t="s">
        <v>8</v>
      </c>
      <c r="B8" s="33">
        <v>477087</v>
      </c>
      <c r="C8" s="33">
        <v>5732</v>
      </c>
      <c r="D8" s="31">
        <v>482819</v>
      </c>
      <c r="E8" s="29">
        <v>4641.7366607526837</v>
      </c>
      <c r="F8" s="29">
        <v>1778.6200595082566</v>
      </c>
      <c r="G8" s="32">
        <f t="shared" si="0"/>
        <v>6420.3567202609402</v>
      </c>
      <c r="H8" s="35">
        <v>337053.74999999994</v>
      </c>
      <c r="I8" s="35">
        <v>28293.379999999997</v>
      </c>
      <c r="J8" s="35">
        <v>21774.240000000002</v>
      </c>
      <c r="K8" s="35">
        <v>264538.33</v>
      </c>
      <c r="L8" s="35">
        <v>21784.000000000004</v>
      </c>
      <c r="M8" s="35">
        <v>0</v>
      </c>
      <c r="Z8">
        <v>7</v>
      </c>
    </row>
    <row r="9" spans="1:26">
      <c r="A9" t="s">
        <v>9</v>
      </c>
      <c r="B9" s="33">
        <v>3774623</v>
      </c>
      <c r="C9" s="33">
        <v>67193</v>
      </c>
      <c r="D9" s="31">
        <v>3841816</v>
      </c>
      <c r="E9" s="29">
        <v>97378.824648289243</v>
      </c>
      <c r="F9" s="29">
        <v>28935.711126101061</v>
      </c>
      <c r="G9" s="32">
        <f t="shared" si="0"/>
        <v>126314.5357743903</v>
      </c>
      <c r="H9" s="35">
        <v>4892277.5000000009</v>
      </c>
      <c r="I9" s="35">
        <v>412282.84</v>
      </c>
      <c r="J9" s="35">
        <v>349196.12</v>
      </c>
      <c r="K9" s="35">
        <v>193750.5</v>
      </c>
      <c r="L9" s="35">
        <v>194193.00000000006</v>
      </c>
      <c r="M9" s="35">
        <v>1182135.48</v>
      </c>
      <c r="Z9">
        <v>8</v>
      </c>
    </row>
    <row r="10" spans="1:26">
      <c r="A10" t="s">
        <v>10</v>
      </c>
      <c r="B10" s="33">
        <v>3208689</v>
      </c>
      <c r="C10" s="33">
        <v>48681</v>
      </c>
      <c r="D10" s="31">
        <v>3257370</v>
      </c>
      <c r="E10" s="29">
        <v>74765.497619259069</v>
      </c>
      <c r="F10" s="29">
        <v>20149.644320718464</v>
      </c>
      <c r="G10" s="32">
        <f t="shared" si="0"/>
        <v>94915.141939977533</v>
      </c>
      <c r="H10" s="35">
        <v>3817500.5300000003</v>
      </c>
      <c r="I10" s="35">
        <v>306335.64</v>
      </c>
      <c r="J10" s="35">
        <v>306491.67999999993</v>
      </c>
      <c r="K10" s="35">
        <v>81144.490000000005</v>
      </c>
      <c r="L10" s="35">
        <v>156641</v>
      </c>
      <c r="M10" s="35">
        <v>551502.02</v>
      </c>
      <c r="Z10">
        <v>9</v>
      </c>
    </row>
    <row r="11" spans="1:26">
      <c r="A11" t="s">
        <v>11</v>
      </c>
      <c r="B11" s="33">
        <v>3921856</v>
      </c>
      <c r="C11" s="33">
        <v>60906</v>
      </c>
      <c r="D11" s="31">
        <v>3982762</v>
      </c>
      <c r="E11" s="29">
        <v>44767.010200227654</v>
      </c>
      <c r="F11" s="29">
        <v>20306.265079983768</v>
      </c>
      <c r="G11" s="32">
        <f t="shared" si="0"/>
        <v>65073.275280211426</v>
      </c>
      <c r="H11" s="35">
        <v>4880022.4600000009</v>
      </c>
      <c r="I11" s="35">
        <v>366854.46</v>
      </c>
      <c r="J11" s="35">
        <v>350847.48</v>
      </c>
      <c r="K11" s="35">
        <v>0</v>
      </c>
      <c r="L11" s="35">
        <v>192860.00000000003</v>
      </c>
      <c r="M11" s="35">
        <v>951550.36</v>
      </c>
      <c r="Z11">
        <v>10</v>
      </c>
    </row>
    <row r="12" spans="1:26">
      <c r="A12" t="s">
        <v>12</v>
      </c>
      <c r="B12" s="33">
        <v>6853711</v>
      </c>
      <c r="C12" s="33">
        <v>108932</v>
      </c>
      <c r="D12" s="31">
        <v>6962643</v>
      </c>
      <c r="E12" s="29">
        <v>148602.91860507644</v>
      </c>
      <c r="F12" s="29">
        <v>39991.555287290874</v>
      </c>
      <c r="G12" s="32">
        <f t="shared" si="0"/>
        <v>188594.47389236733</v>
      </c>
      <c r="H12" s="35">
        <v>7755153.6799999997</v>
      </c>
      <c r="I12" s="35">
        <v>596818.32999999996</v>
      </c>
      <c r="J12" s="35">
        <v>649940.05000000005</v>
      </c>
      <c r="K12" s="35">
        <v>0</v>
      </c>
      <c r="L12" s="35">
        <v>339531</v>
      </c>
      <c r="M12" s="35">
        <v>773808.63000000012</v>
      </c>
      <c r="Z12">
        <v>11</v>
      </c>
    </row>
    <row r="13" spans="1:26">
      <c r="A13" t="s">
        <v>13</v>
      </c>
      <c r="B13" s="33">
        <v>1634421</v>
      </c>
      <c r="C13" s="33">
        <v>29701</v>
      </c>
      <c r="D13" s="31">
        <v>1664122</v>
      </c>
      <c r="E13" s="29">
        <v>26042.495519010954</v>
      </c>
      <c r="F13" s="29">
        <v>0</v>
      </c>
      <c r="G13" s="32">
        <f t="shared" si="0"/>
        <v>26042.495519010954</v>
      </c>
      <c r="H13" s="35">
        <v>1299352.6200000001</v>
      </c>
      <c r="I13" s="35">
        <v>0</v>
      </c>
      <c r="J13" s="35">
        <v>98536.959999999977</v>
      </c>
      <c r="K13" s="35">
        <v>63741</v>
      </c>
      <c r="L13" s="35">
        <v>84693</v>
      </c>
      <c r="M13" s="35">
        <v>0</v>
      </c>
      <c r="Z13">
        <v>12</v>
      </c>
    </row>
    <row r="14" spans="1:26">
      <c r="A14" t="s">
        <v>77</v>
      </c>
      <c r="B14" s="33">
        <v>857813</v>
      </c>
      <c r="C14" s="33">
        <v>14134</v>
      </c>
      <c r="D14" s="31">
        <v>871947</v>
      </c>
      <c r="E14" s="29">
        <v>36230.54688818688</v>
      </c>
      <c r="F14" s="29">
        <v>12245.449110332862</v>
      </c>
      <c r="G14" s="32">
        <f t="shared" si="0"/>
        <v>48475.995998519742</v>
      </c>
      <c r="H14" s="35">
        <v>831356.3600000001</v>
      </c>
      <c r="I14" s="35">
        <v>70159.260000000009</v>
      </c>
      <c r="J14" s="35">
        <v>64206.310000000005</v>
      </c>
      <c r="K14" s="35">
        <v>262761.5</v>
      </c>
      <c r="L14" s="35">
        <v>42996.000000000029</v>
      </c>
      <c r="M14" s="35">
        <v>12308.61</v>
      </c>
      <c r="Z14">
        <v>14</v>
      </c>
    </row>
    <row r="15" spans="1:26">
      <c r="A15" t="s">
        <v>14</v>
      </c>
      <c r="B15" s="33">
        <v>520945</v>
      </c>
      <c r="C15" s="33">
        <v>7892</v>
      </c>
      <c r="D15" s="31">
        <v>528837</v>
      </c>
      <c r="E15" s="29">
        <v>24972.497135471058</v>
      </c>
      <c r="F15" s="29">
        <v>8247.7695490565111</v>
      </c>
      <c r="G15" s="32">
        <f t="shared" si="0"/>
        <v>33220.266684527567</v>
      </c>
      <c r="H15" s="35">
        <v>274589.27999999997</v>
      </c>
      <c r="I15" s="35">
        <v>25619.11</v>
      </c>
      <c r="J15" s="35">
        <v>17725.29</v>
      </c>
      <c r="K15" s="35">
        <v>288614.33</v>
      </c>
      <c r="L15" s="35">
        <v>25419</v>
      </c>
      <c r="M15" s="35">
        <v>0</v>
      </c>
      <c r="Z15">
        <v>15</v>
      </c>
    </row>
    <row r="16" spans="1:26">
      <c r="A16" t="s">
        <v>15</v>
      </c>
      <c r="B16" s="33">
        <v>21034726</v>
      </c>
      <c r="C16" s="33">
        <v>442794</v>
      </c>
      <c r="D16" s="31">
        <v>21477520</v>
      </c>
      <c r="E16" s="29">
        <v>397246.8491050055</v>
      </c>
      <c r="F16" s="29">
        <v>118153.80045649628</v>
      </c>
      <c r="G16" s="32">
        <f t="shared" si="0"/>
        <v>515400.64956150181</v>
      </c>
      <c r="H16" s="35">
        <v>21480838.900000002</v>
      </c>
      <c r="I16" s="35">
        <v>1678760.3099999998</v>
      </c>
      <c r="J16" s="35">
        <v>1961294.6099999996</v>
      </c>
      <c r="K16" s="35">
        <v>1958682.76</v>
      </c>
      <c r="L16" s="35">
        <v>1150524.9999999998</v>
      </c>
      <c r="M16" s="35">
        <v>423795.11</v>
      </c>
      <c r="Z16">
        <v>16</v>
      </c>
    </row>
    <row r="17" spans="1:26">
      <c r="A17" t="s">
        <v>16</v>
      </c>
      <c r="B17" s="33">
        <v>7404024</v>
      </c>
      <c r="C17" s="33">
        <v>119646</v>
      </c>
      <c r="D17" s="31">
        <v>7523670</v>
      </c>
      <c r="E17" s="29">
        <v>190796.33324785964</v>
      </c>
      <c r="F17" s="29">
        <v>56150.510383010776</v>
      </c>
      <c r="G17" s="32">
        <f t="shared" si="0"/>
        <v>246946.84363087043</v>
      </c>
      <c r="H17" s="35">
        <v>6748638.7300000004</v>
      </c>
      <c r="I17" s="35">
        <v>565789.30000000005</v>
      </c>
      <c r="J17" s="35">
        <v>609849.85999999987</v>
      </c>
      <c r="K17" s="35">
        <v>849144.49</v>
      </c>
      <c r="L17" s="35">
        <v>368760.99999999994</v>
      </c>
      <c r="M17" s="35">
        <v>104865.4</v>
      </c>
      <c r="Z17">
        <v>17</v>
      </c>
    </row>
    <row r="18" spans="1:26">
      <c r="A18" t="s">
        <v>17</v>
      </c>
      <c r="B18" s="33">
        <v>1946668</v>
      </c>
      <c r="C18" s="33">
        <v>35284</v>
      </c>
      <c r="D18" s="31">
        <v>1981952</v>
      </c>
      <c r="E18" s="29">
        <v>60543.959529299304</v>
      </c>
      <c r="F18" s="29">
        <v>17589.28544178998</v>
      </c>
      <c r="G18" s="32">
        <f t="shared" si="0"/>
        <v>78133.244971089283</v>
      </c>
      <c r="H18" s="35">
        <v>2066585.68</v>
      </c>
      <c r="I18" s="35">
        <v>183841.94999999995</v>
      </c>
      <c r="J18" s="35">
        <v>206163.97999999998</v>
      </c>
      <c r="K18" s="35">
        <v>218148.25</v>
      </c>
      <c r="L18" s="35">
        <v>100782.00000000003</v>
      </c>
      <c r="M18" s="35">
        <v>0</v>
      </c>
      <c r="Z18">
        <v>18</v>
      </c>
    </row>
    <row r="19" spans="1:26">
      <c r="A19" t="s">
        <v>18</v>
      </c>
      <c r="B19" s="33">
        <v>696031</v>
      </c>
      <c r="C19" s="33">
        <v>6985</v>
      </c>
      <c r="D19" s="31">
        <v>703016</v>
      </c>
      <c r="E19" s="29">
        <v>13766.710332136465</v>
      </c>
      <c r="F19" s="29">
        <v>2982.4883279400001</v>
      </c>
      <c r="G19" s="32">
        <f t="shared" si="0"/>
        <v>16749.198660076465</v>
      </c>
      <c r="H19" s="35">
        <v>306003.14</v>
      </c>
      <c r="I19" s="35">
        <v>24560.530000000002</v>
      </c>
      <c r="J19" s="35">
        <v>25444.770000000004</v>
      </c>
      <c r="K19" s="35">
        <v>492596.66000000003</v>
      </c>
      <c r="L19" s="35">
        <v>30404</v>
      </c>
      <c r="M19" s="35">
        <v>0</v>
      </c>
      <c r="Z19">
        <v>19</v>
      </c>
    </row>
    <row r="20" spans="1:26">
      <c r="A20" t="s">
        <v>19</v>
      </c>
      <c r="B20" s="33">
        <v>1419926</v>
      </c>
      <c r="C20" s="33">
        <v>17296</v>
      </c>
      <c r="D20" s="31">
        <v>1437222</v>
      </c>
      <c r="E20" s="29">
        <v>30092.282151865253</v>
      </c>
      <c r="F20" s="29">
        <v>13071.646192726899</v>
      </c>
      <c r="G20" s="32">
        <f t="shared" si="0"/>
        <v>43163.928344592154</v>
      </c>
      <c r="H20" s="35">
        <v>670740.25999999989</v>
      </c>
      <c r="I20" s="35">
        <v>50960.130000000005</v>
      </c>
      <c r="J20" s="35">
        <v>51242.479999999996</v>
      </c>
      <c r="K20" s="35">
        <v>871989.5</v>
      </c>
      <c r="L20" s="35">
        <v>65069.999999999993</v>
      </c>
      <c r="M20" s="35">
        <v>0</v>
      </c>
      <c r="Z20">
        <v>20</v>
      </c>
    </row>
    <row r="21" spans="1:26">
      <c r="A21" t="s">
        <v>20</v>
      </c>
      <c r="B21" s="33">
        <v>577120</v>
      </c>
      <c r="C21" s="33">
        <v>5186</v>
      </c>
      <c r="D21" s="31">
        <v>582306</v>
      </c>
      <c r="E21" s="29">
        <v>4871.9949004876944</v>
      </c>
      <c r="F21" s="29">
        <v>1711.5362702388909</v>
      </c>
      <c r="G21" s="32">
        <f t="shared" si="0"/>
        <v>6583.5311707265855</v>
      </c>
      <c r="H21" s="35">
        <v>315716.40000000002</v>
      </c>
      <c r="I21" s="35">
        <v>23551.33</v>
      </c>
      <c r="J21" s="35">
        <v>21161.24</v>
      </c>
      <c r="K21" s="35">
        <v>306444.83</v>
      </c>
      <c r="L21" s="35">
        <v>24603</v>
      </c>
      <c r="M21" s="35">
        <v>0</v>
      </c>
      <c r="Z21">
        <v>21</v>
      </c>
    </row>
    <row r="22" spans="1:26">
      <c r="A22" t="s">
        <v>21</v>
      </c>
      <c r="B22" s="33">
        <v>597059</v>
      </c>
      <c r="C22" s="33">
        <v>7044</v>
      </c>
      <c r="D22" s="31">
        <v>604103</v>
      </c>
      <c r="E22" s="29">
        <v>19036.771705341136</v>
      </c>
      <c r="F22" s="29">
        <v>6823.6919002289869</v>
      </c>
      <c r="G22" s="32">
        <f t="shared" si="0"/>
        <v>25860.463605570123</v>
      </c>
      <c r="H22" s="35">
        <v>466396.37999999995</v>
      </c>
      <c r="I22" s="35">
        <v>33532.259999999995</v>
      </c>
      <c r="J22" s="35">
        <v>33031.1</v>
      </c>
      <c r="K22" s="35">
        <v>152627.56999999998</v>
      </c>
      <c r="L22" s="35">
        <v>27132.999999999996</v>
      </c>
      <c r="M22" s="35">
        <v>0</v>
      </c>
      <c r="Z22">
        <v>22</v>
      </c>
    </row>
    <row r="23" spans="1:26">
      <c r="A23" t="s">
        <v>22</v>
      </c>
      <c r="B23" s="33">
        <v>520062</v>
      </c>
      <c r="C23" s="33">
        <v>6908</v>
      </c>
      <c r="D23" s="31">
        <v>526970</v>
      </c>
      <c r="E23" s="29">
        <v>19412.659266634379</v>
      </c>
      <c r="F23" s="29">
        <v>8764.4753525009146</v>
      </c>
      <c r="G23" s="32">
        <f t="shared" si="0"/>
        <v>28177.134619135293</v>
      </c>
      <c r="H23" s="35">
        <v>321798.24000000005</v>
      </c>
      <c r="I23" s="35">
        <v>23726.33</v>
      </c>
      <c r="J23" s="35">
        <v>35958.39</v>
      </c>
      <c r="K23" s="35">
        <v>293736.83</v>
      </c>
      <c r="L23" s="35">
        <v>24406</v>
      </c>
      <c r="M23" s="35">
        <v>0</v>
      </c>
      <c r="Z23">
        <v>23</v>
      </c>
    </row>
    <row r="24" spans="1:26">
      <c r="A24" t="s">
        <v>23</v>
      </c>
      <c r="B24" s="33">
        <v>630879</v>
      </c>
      <c r="C24" s="33">
        <v>7115</v>
      </c>
      <c r="D24" s="31">
        <v>637994</v>
      </c>
      <c r="E24" s="29">
        <v>9378.7247785053514</v>
      </c>
      <c r="F24" s="29">
        <v>1850.2606656214255</v>
      </c>
      <c r="G24" s="32">
        <f t="shared" si="0"/>
        <v>11228.985444126776</v>
      </c>
      <c r="H24" s="35">
        <v>357158.25999999995</v>
      </c>
      <c r="I24" s="35">
        <v>33584.149999999994</v>
      </c>
      <c r="J24" s="35">
        <v>29097.05</v>
      </c>
      <c r="K24" s="35">
        <v>235261.41999999998</v>
      </c>
      <c r="L24" s="35">
        <v>28342</v>
      </c>
      <c r="M24" s="35">
        <v>0</v>
      </c>
      <c r="Z24">
        <v>24</v>
      </c>
    </row>
    <row r="25" spans="1:26">
      <c r="A25" t="s">
        <v>24</v>
      </c>
      <c r="B25" s="33">
        <v>953613</v>
      </c>
      <c r="C25" s="33">
        <v>11522</v>
      </c>
      <c r="D25" s="31">
        <v>965135</v>
      </c>
      <c r="E25" s="29">
        <v>26454.310527020541</v>
      </c>
      <c r="F25" s="29">
        <v>9797.8042335166083</v>
      </c>
      <c r="G25" s="32">
        <f t="shared" si="0"/>
        <v>36252.114760537152</v>
      </c>
      <c r="H25" s="35">
        <v>738105.75</v>
      </c>
      <c r="I25" s="35">
        <v>52226.23</v>
      </c>
      <c r="J25" s="35">
        <v>53980.7</v>
      </c>
      <c r="K25" s="35">
        <v>538940.49</v>
      </c>
      <c r="L25" s="35">
        <v>43607.000000000015</v>
      </c>
      <c r="M25" s="35">
        <v>0</v>
      </c>
      <c r="Z25">
        <v>25</v>
      </c>
    </row>
    <row r="26" spans="1:26">
      <c r="A26" t="s">
        <v>25</v>
      </c>
      <c r="B26" s="33">
        <v>1346679</v>
      </c>
      <c r="C26" s="33">
        <v>14802</v>
      </c>
      <c r="D26" s="31">
        <v>1361481</v>
      </c>
      <c r="E26" s="29">
        <v>32559.832098722</v>
      </c>
      <c r="F26" s="29">
        <v>11950.958789707156</v>
      </c>
      <c r="G26" s="32">
        <f t="shared" si="0"/>
        <v>44510.790888429154</v>
      </c>
      <c r="H26" s="35">
        <v>1363898.5199999998</v>
      </c>
      <c r="I26" s="35">
        <v>75713.919999999998</v>
      </c>
      <c r="J26" s="35">
        <v>84119.26</v>
      </c>
      <c r="K26" s="35">
        <v>317352</v>
      </c>
      <c r="L26" s="35">
        <v>60113.000000000051</v>
      </c>
      <c r="M26" s="35">
        <v>231988.68</v>
      </c>
      <c r="Z26">
        <v>26</v>
      </c>
    </row>
    <row r="27" spans="1:26">
      <c r="A27" t="s">
        <v>26</v>
      </c>
      <c r="B27" s="33">
        <v>3649303</v>
      </c>
      <c r="C27" s="33">
        <v>61845</v>
      </c>
      <c r="D27" s="31">
        <v>3711148</v>
      </c>
      <c r="E27" s="29">
        <v>96247.394948853937</v>
      </c>
      <c r="F27" s="29">
        <v>27928.578771570166</v>
      </c>
      <c r="G27" s="32">
        <f t="shared" si="0"/>
        <v>124175.97372042411</v>
      </c>
      <c r="H27" s="35">
        <v>4813280.3499999996</v>
      </c>
      <c r="I27" s="35">
        <v>408897.97</v>
      </c>
      <c r="J27" s="35">
        <v>371545.91</v>
      </c>
      <c r="K27" s="35">
        <v>0</v>
      </c>
      <c r="L27" s="35">
        <v>184629</v>
      </c>
      <c r="M27" s="35">
        <v>1220369.78</v>
      </c>
      <c r="Z27">
        <v>27</v>
      </c>
    </row>
    <row r="28" spans="1:26">
      <c r="A28" t="s">
        <v>27</v>
      </c>
      <c r="B28" s="33">
        <v>2098910</v>
      </c>
      <c r="C28" s="33">
        <v>30880</v>
      </c>
      <c r="D28" s="31">
        <v>2129790</v>
      </c>
      <c r="E28" s="29">
        <v>66070.128194298275</v>
      </c>
      <c r="F28" s="29">
        <v>23801.867529710653</v>
      </c>
      <c r="G28" s="32">
        <f t="shared" si="0"/>
        <v>89871.995724008928</v>
      </c>
      <c r="H28" s="35">
        <v>1981297.3900000001</v>
      </c>
      <c r="I28" s="35">
        <v>164052.99999999997</v>
      </c>
      <c r="J28" s="35">
        <v>185578.34</v>
      </c>
      <c r="K28" s="35">
        <v>277774.25</v>
      </c>
      <c r="L28" s="35">
        <v>101500.0035176141</v>
      </c>
      <c r="M28" s="35">
        <v>42835.34</v>
      </c>
      <c r="Z28">
        <v>28</v>
      </c>
    </row>
    <row r="29" spans="1:26">
      <c r="A29" t="s">
        <v>28</v>
      </c>
      <c r="B29" s="33">
        <v>32409825</v>
      </c>
      <c r="C29" s="33">
        <v>593811</v>
      </c>
      <c r="D29" s="31">
        <v>33003636</v>
      </c>
      <c r="E29" s="29">
        <v>342898.4053263336</v>
      </c>
      <c r="F29" s="29">
        <v>121233.87773941492</v>
      </c>
      <c r="G29" s="32">
        <f t="shared" si="0"/>
        <v>464132.28306574852</v>
      </c>
      <c r="H29" s="35">
        <v>29661139.880000003</v>
      </c>
      <c r="I29" s="35">
        <v>2425631.7200000002</v>
      </c>
      <c r="J29" s="35">
        <v>2930220.9899999993</v>
      </c>
      <c r="K29" s="35">
        <v>415670.57999999996</v>
      </c>
      <c r="L29" s="35">
        <v>1684267</v>
      </c>
      <c r="M29" s="35">
        <v>0</v>
      </c>
      <c r="Z29">
        <v>29</v>
      </c>
    </row>
    <row r="30" spans="1:26">
      <c r="A30" t="s">
        <v>29</v>
      </c>
      <c r="B30" s="33">
        <v>628002</v>
      </c>
      <c r="C30" s="33">
        <v>7876</v>
      </c>
      <c r="D30" s="31">
        <v>635878</v>
      </c>
      <c r="E30" s="29">
        <v>11059.694747565403</v>
      </c>
      <c r="F30" s="29">
        <v>3412.0768931769253</v>
      </c>
      <c r="G30" s="32">
        <f t="shared" si="0"/>
        <v>14471.771640742329</v>
      </c>
      <c r="H30" s="35">
        <v>542399.59</v>
      </c>
      <c r="I30" s="35">
        <v>38600.229999999996</v>
      </c>
      <c r="J30" s="35">
        <v>49001.85</v>
      </c>
      <c r="K30" s="35">
        <v>158908.99</v>
      </c>
      <c r="L30" s="35">
        <v>29006.000000000004</v>
      </c>
      <c r="M30" s="35">
        <v>0</v>
      </c>
      <c r="Z30">
        <v>30</v>
      </c>
    </row>
    <row r="31" spans="1:26">
      <c r="A31" t="s">
        <v>30</v>
      </c>
      <c r="B31" s="33">
        <v>3153394</v>
      </c>
      <c r="C31" s="33">
        <v>44873</v>
      </c>
      <c r="D31" s="31">
        <v>3198267</v>
      </c>
      <c r="E31" s="29">
        <v>94661.795750734382</v>
      </c>
      <c r="F31" s="29">
        <v>33331.92947490709</v>
      </c>
      <c r="G31" s="32">
        <f t="shared" si="0"/>
        <v>127993.72522564148</v>
      </c>
      <c r="H31" s="35">
        <v>3672251.3000000003</v>
      </c>
      <c r="I31" s="35">
        <v>324309.17</v>
      </c>
      <c r="J31" s="35">
        <v>333463.64999999997</v>
      </c>
      <c r="K31" s="35">
        <v>123154</v>
      </c>
      <c r="L31" s="35">
        <v>150972.00000000003</v>
      </c>
      <c r="M31" s="35">
        <v>467622.77999999997</v>
      </c>
      <c r="Z31">
        <v>31</v>
      </c>
    </row>
    <row r="32" spans="1:26">
      <c r="A32" t="s">
        <v>31</v>
      </c>
      <c r="B32" s="33">
        <v>1173541</v>
      </c>
      <c r="C32" s="33">
        <v>14929</v>
      </c>
      <c r="D32" s="31">
        <v>1188470</v>
      </c>
      <c r="E32" s="29">
        <v>19165.157705766727</v>
      </c>
      <c r="F32" s="29">
        <v>6139.886726925356</v>
      </c>
      <c r="G32" s="32">
        <f t="shared" si="0"/>
        <v>25305.044432692084</v>
      </c>
      <c r="H32" s="35">
        <v>789229.08</v>
      </c>
      <c r="I32" s="35">
        <v>62271.99</v>
      </c>
      <c r="J32" s="35">
        <v>62471.1</v>
      </c>
      <c r="K32" s="35">
        <v>402699.42</v>
      </c>
      <c r="L32" s="35">
        <v>54414.000000000051</v>
      </c>
      <c r="M32" s="35">
        <v>0</v>
      </c>
      <c r="Z32">
        <v>32</v>
      </c>
    </row>
    <row r="33" spans="1:26">
      <c r="A33" t="s">
        <v>32</v>
      </c>
      <c r="B33" s="33">
        <v>530898</v>
      </c>
      <c r="C33" s="33">
        <v>6779</v>
      </c>
      <c r="D33" s="31">
        <v>537677</v>
      </c>
      <c r="E33" s="29">
        <v>12184.897697368589</v>
      </c>
      <c r="F33" s="29">
        <v>6971.5092478308507</v>
      </c>
      <c r="G33" s="32">
        <f t="shared" si="0"/>
        <v>19156.40694519944</v>
      </c>
      <c r="H33" s="35">
        <v>0</v>
      </c>
      <c r="I33" s="35">
        <v>0</v>
      </c>
      <c r="J33" s="35">
        <v>0</v>
      </c>
      <c r="K33" s="35">
        <v>0</v>
      </c>
      <c r="L33" s="35">
        <v>24641</v>
      </c>
      <c r="M33" s="35">
        <v>0</v>
      </c>
      <c r="Z33">
        <v>33</v>
      </c>
    </row>
    <row r="34" spans="1:26">
      <c r="A34" t="s">
        <v>33</v>
      </c>
      <c r="B34" s="33">
        <v>324489</v>
      </c>
      <c r="C34" s="33">
        <v>1948</v>
      </c>
      <c r="D34" s="31">
        <v>326437</v>
      </c>
      <c r="E34" s="29">
        <v>3884.9005781340184</v>
      </c>
      <c r="F34" s="29">
        <v>575.10337603722951</v>
      </c>
      <c r="G34" s="32">
        <f t="shared" si="0"/>
        <v>4460.0039541712476</v>
      </c>
      <c r="H34" s="35">
        <v>111144.48000000001</v>
      </c>
      <c r="I34" s="35">
        <v>4630.66</v>
      </c>
      <c r="J34" s="35">
        <v>7897.9800000000005</v>
      </c>
      <c r="K34" s="35">
        <v>228830.5</v>
      </c>
      <c r="L34" s="35">
        <v>12866.000000000004</v>
      </c>
      <c r="M34" s="35">
        <v>0</v>
      </c>
      <c r="Z34">
        <v>34</v>
      </c>
    </row>
    <row r="35" spans="1:26">
      <c r="A35" t="s">
        <v>34</v>
      </c>
      <c r="B35" s="33">
        <v>6602454</v>
      </c>
      <c r="C35" s="33">
        <v>107803</v>
      </c>
      <c r="D35" s="31">
        <v>6710257</v>
      </c>
      <c r="E35" s="29">
        <v>160405.97471738092</v>
      </c>
      <c r="F35" s="29">
        <v>50325.009549194052</v>
      </c>
      <c r="G35" s="32">
        <f t="shared" si="0"/>
        <v>210730.98426657496</v>
      </c>
      <c r="H35" s="35">
        <v>6952003</v>
      </c>
      <c r="I35" s="35">
        <v>558272</v>
      </c>
      <c r="J35" s="35">
        <v>663128</v>
      </c>
      <c r="K35" s="35">
        <v>0</v>
      </c>
      <c r="L35" s="35">
        <v>329948</v>
      </c>
      <c r="M35" s="35">
        <v>405099</v>
      </c>
      <c r="Z35">
        <v>35</v>
      </c>
    </row>
    <row r="36" spans="1:26">
      <c r="A36" t="s">
        <v>35</v>
      </c>
      <c r="B36" s="33">
        <v>12492314</v>
      </c>
      <c r="C36" s="33">
        <v>207803</v>
      </c>
      <c r="D36" s="31">
        <v>12700117</v>
      </c>
      <c r="E36" s="29">
        <v>170630.73464991574</v>
      </c>
      <c r="F36" s="29">
        <v>44016.127651150702</v>
      </c>
      <c r="G36" s="32">
        <f t="shared" si="0"/>
        <v>214646.86230106646</v>
      </c>
      <c r="H36" s="35">
        <v>18477483.18</v>
      </c>
      <c r="I36" s="35">
        <v>1513227.7799999998</v>
      </c>
      <c r="J36" s="35">
        <v>1712283.0900000003</v>
      </c>
      <c r="K36" s="35">
        <v>0</v>
      </c>
      <c r="L36" s="35">
        <v>628117.99999999977</v>
      </c>
      <c r="M36" s="35">
        <v>4311390.47</v>
      </c>
      <c r="Z36">
        <v>36</v>
      </c>
    </row>
    <row r="37" spans="1:26">
      <c r="A37" t="s">
        <v>36</v>
      </c>
      <c r="B37" s="33">
        <v>6281452</v>
      </c>
      <c r="C37" s="33">
        <v>107817</v>
      </c>
      <c r="D37" s="31">
        <v>6389269</v>
      </c>
      <c r="E37" s="29">
        <v>191368.06368948193</v>
      </c>
      <c r="F37" s="29">
        <v>56270.125101704929</v>
      </c>
      <c r="G37" s="32">
        <f t="shared" si="0"/>
        <v>247638.18879118687</v>
      </c>
      <c r="H37" s="35">
        <v>5114881.1199999992</v>
      </c>
      <c r="I37" s="35">
        <v>651575.59</v>
      </c>
      <c r="J37" s="35">
        <v>415948.89</v>
      </c>
      <c r="K37" s="35">
        <v>1704849.42</v>
      </c>
      <c r="L37" s="35">
        <v>319161</v>
      </c>
      <c r="M37" s="35">
        <v>149653.17000000001</v>
      </c>
      <c r="Z37">
        <v>37</v>
      </c>
    </row>
    <row r="38" spans="1:26">
      <c r="A38" t="s">
        <v>37</v>
      </c>
      <c r="B38" s="33">
        <v>1199087</v>
      </c>
      <c r="C38" s="33">
        <v>21898</v>
      </c>
      <c r="D38" s="31">
        <v>1220985</v>
      </c>
      <c r="E38" s="29">
        <v>47382.323266672509</v>
      </c>
      <c r="F38" s="29">
        <v>16189.736014339536</v>
      </c>
      <c r="G38" s="32">
        <f t="shared" si="0"/>
        <v>63572.059281012043</v>
      </c>
      <c r="H38" s="35">
        <v>906732.72000000009</v>
      </c>
      <c r="I38" s="35">
        <v>77115.429999999993</v>
      </c>
      <c r="J38" s="35">
        <v>100748.27999999998</v>
      </c>
      <c r="K38" s="35">
        <v>362786.49</v>
      </c>
      <c r="L38" s="35">
        <v>62241.999999999956</v>
      </c>
      <c r="M38" s="35">
        <v>0</v>
      </c>
      <c r="Z38">
        <v>38</v>
      </c>
    </row>
    <row r="39" spans="1:26">
      <c r="A39" t="s">
        <v>38</v>
      </c>
      <c r="B39" s="33">
        <v>335293</v>
      </c>
      <c r="C39" s="33">
        <v>4163</v>
      </c>
      <c r="D39" s="31">
        <v>339456</v>
      </c>
      <c r="E39" s="29">
        <v>10921.902283989955</v>
      </c>
      <c r="F39" s="29">
        <v>3069.3780699964273</v>
      </c>
      <c r="G39" s="32">
        <f t="shared" si="0"/>
        <v>13991.280353986382</v>
      </c>
      <c r="H39" s="35">
        <v>150250.19999999998</v>
      </c>
      <c r="I39" s="35">
        <v>19083.259999999998</v>
      </c>
      <c r="J39" s="35">
        <v>14714.84</v>
      </c>
      <c r="K39" s="35">
        <v>183164.74</v>
      </c>
      <c r="L39" s="35">
        <v>15444</v>
      </c>
      <c r="M39" s="35">
        <v>0</v>
      </c>
      <c r="Z39">
        <v>39</v>
      </c>
    </row>
    <row r="40" spans="1:26">
      <c r="A40" t="s">
        <v>39</v>
      </c>
      <c r="B40" s="33">
        <v>596369</v>
      </c>
      <c r="C40" s="33">
        <v>10937</v>
      </c>
      <c r="D40" s="31">
        <v>607306</v>
      </c>
      <c r="E40" s="29">
        <v>11940.995332270955</v>
      </c>
      <c r="F40" s="29">
        <v>3276.9441794519116</v>
      </c>
      <c r="G40" s="32">
        <f t="shared" si="0"/>
        <v>15217.939511722867</v>
      </c>
      <c r="H40" s="35">
        <v>645485.93999999994</v>
      </c>
      <c r="I40" s="35">
        <v>45866.75</v>
      </c>
      <c r="J40" s="35">
        <v>38233.880000000005</v>
      </c>
      <c r="K40" s="35">
        <v>68096.239999999991</v>
      </c>
      <c r="L40" s="35">
        <v>31002.000000000004</v>
      </c>
      <c r="M40" s="35">
        <v>75460.070000000007</v>
      </c>
      <c r="Z40">
        <v>40</v>
      </c>
    </row>
    <row r="41" spans="1:26">
      <c r="A41" t="s">
        <v>40</v>
      </c>
      <c r="B41" s="33">
        <v>6336095</v>
      </c>
      <c r="C41" s="33">
        <v>105192</v>
      </c>
      <c r="D41" s="31">
        <v>6441287</v>
      </c>
      <c r="E41" s="29">
        <v>90788.58772134874</v>
      </c>
      <c r="F41" s="29">
        <v>31000.604069506106</v>
      </c>
      <c r="G41" s="32">
        <f t="shared" si="0"/>
        <v>121789.19179085485</v>
      </c>
      <c r="H41" s="35">
        <v>7345316.7700000014</v>
      </c>
      <c r="I41" s="35">
        <v>500922.98000000004</v>
      </c>
      <c r="J41" s="35">
        <v>638645.06999999995</v>
      </c>
      <c r="K41" s="35">
        <v>0</v>
      </c>
      <c r="L41" s="35">
        <v>318375</v>
      </c>
      <c r="M41" s="35">
        <v>872595.64</v>
      </c>
      <c r="Z41">
        <v>41</v>
      </c>
    </row>
    <row r="42" spans="1:26">
      <c r="A42" t="s">
        <v>41</v>
      </c>
      <c r="B42" s="33">
        <v>6978601</v>
      </c>
      <c r="C42" s="33">
        <v>110205</v>
      </c>
      <c r="D42" s="31">
        <v>7088806</v>
      </c>
      <c r="E42" s="29">
        <v>137797.91685926888</v>
      </c>
      <c r="F42" s="29">
        <v>48198.409998271782</v>
      </c>
      <c r="G42" s="32">
        <f t="shared" si="0"/>
        <v>185996.32685754067</v>
      </c>
      <c r="H42" s="35">
        <v>7930130.9000000013</v>
      </c>
      <c r="I42" s="35">
        <v>591999.02</v>
      </c>
      <c r="J42" s="35">
        <v>587620.03999999992</v>
      </c>
      <c r="K42" s="35">
        <v>0</v>
      </c>
      <c r="L42" s="35">
        <v>345006</v>
      </c>
      <c r="M42" s="35">
        <v>292562.96999999997</v>
      </c>
      <c r="Z42">
        <v>42</v>
      </c>
    </row>
    <row r="43" spans="1:26">
      <c r="A43" t="s">
        <v>42</v>
      </c>
      <c r="B43" s="33">
        <v>3707306</v>
      </c>
      <c r="C43" s="33">
        <v>55965</v>
      </c>
      <c r="D43" s="31">
        <v>3763271</v>
      </c>
      <c r="E43" s="29">
        <v>126037.29687280252</v>
      </c>
      <c r="F43" s="29">
        <v>36800.349581494615</v>
      </c>
      <c r="G43" s="32">
        <f t="shared" si="0"/>
        <v>162837.64645429712</v>
      </c>
      <c r="H43" s="35">
        <v>3821172.2400000007</v>
      </c>
      <c r="I43" s="35">
        <v>255075.83000000002</v>
      </c>
      <c r="J43" s="35">
        <v>346731.5</v>
      </c>
      <c r="K43" s="35">
        <v>386671</v>
      </c>
      <c r="L43" s="35">
        <v>180699.99785222</v>
      </c>
      <c r="M43" s="35">
        <v>118001.72</v>
      </c>
      <c r="Z43">
        <v>43</v>
      </c>
    </row>
    <row r="44" spans="1:26">
      <c r="A44" t="s">
        <v>74</v>
      </c>
      <c r="B44" s="33">
        <v>75608322</v>
      </c>
      <c r="C44" s="33">
        <v>1358050</v>
      </c>
      <c r="D44" s="31">
        <v>76966372</v>
      </c>
      <c r="E44" s="29">
        <v>1187852.9715784078</v>
      </c>
      <c r="F44" s="29">
        <v>380882.64579476905</v>
      </c>
      <c r="G44" s="32">
        <f t="shared" si="0"/>
        <v>1568735.6173731769</v>
      </c>
      <c r="H44" s="35">
        <v>79102051.629999995</v>
      </c>
      <c r="I44" s="35">
        <v>5891535.8100000015</v>
      </c>
      <c r="J44" s="35">
        <v>6940337.2100000009</v>
      </c>
      <c r="K44" s="35">
        <v>10682.92</v>
      </c>
      <c r="L44" s="35">
        <v>3901956</v>
      </c>
      <c r="M44" s="35">
        <v>4430486.18</v>
      </c>
      <c r="Z44">
        <v>13</v>
      </c>
    </row>
    <row r="45" spans="1:26">
      <c r="A45" t="s">
        <v>43</v>
      </c>
      <c r="B45" s="33">
        <v>3742987</v>
      </c>
      <c r="C45" s="33">
        <v>61251</v>
      </c>
      <c r="D45" s="31">
        <v>3804238</v>
      </c>
      <c r="E45" s="29">
        <v>115119.85903299184</v>
      </c>
      <c r="F45" s="29">
        <v>34069.782218642518</v>
      </c>
      <c r="G45" s="32">
        <f t="shared" si="0"/>
        <v>149189.64125163434</v>
      </c>
      <c r="H45" s="35">
        <v>3283018.63</v>
      </c>
      <c r="I45" s="35">
        <v>194077.82</v>
      </c>
      <c r="J45" s="35">
        <v>278870.06</v>
      </c>
      <c r="K45" s="35">
        <v>1415023.84</v>
      </c>
      <c r="L45" s="35">
        <v>187187</v>
      </c>
      <c r="M45" s="35">
        <v>0</v>
      </c>
      <c r="Z45">
        <v>44</v>
      </c>
    </row>
    <row r="46" spans="1:26">
      <c r="A46" t="s">
        <v>44</v>
      </c>
      <c r="B46" s="33">
        <v>1663309</v>
      </c>
      <c r="C46" s="33">
        <v>26370</v>
      </c>
      <c r="D46" s="31">
        <v>1689679</v>
      </c>
      <c r="E46" s="29">
        <v>53443.061078910716</v>
      </c>
      <c r="F46" s="29">
        <v>15704.266121816878</v>
      </c>
      <c r="G46" s="32">
        <f t="shared" si="0"/>
        <v>69147.327200727595</v>
      </c>
      <c r="H46" s="35">
        <v>1547009.11</v>
      </c>
      <c r="I46" s="35">
        <v>143559.21000000002</v>
      </c>
      <c r="J46" s="35">
        <v>128480.08</v>
      </c>
      <c r="K46" s="35">
        <v>306226.5</v>
      </c>
      <c r="L46" s="35">
        <v>82332.999999999971</v>
      </c>
      <c r="M46" s="35">
        <v>35994.519999999997</v>
      </c>
      <c r="Z46">
        <v>45</v>
      </c>
    </row>
    <row r="47" spans="1:26">
      <c r="A47" t="s">
        <v>45</v>
      </c>
      <c r="B47" s="33">
        <v>3905634</v>
      </c>
      <c r="C47" s="33">
        <v>68519</v>
      </c>
      <c r="D47" s="31">
        <v>3974153</v>
      </c>
      <c r="E47" s="29">
        <v>91769.651309513341</v>
      </c>
      <c r="F47" s="29">
        <v>18281.404565341152</v>
      </c>
      <c r="G47" s="32">
        <f t="shared" si="0"/>
        <v>110051.0558748545</v>
      </c>
      <c r="H47" s="35">
        <v>3925873.56</v>
      </c>
      <c r="I47" s="35">
        <v>438390.67</v>
      </c>
      <c r="J47" s="35">
        <v>308529.67</v>
      </c>
      <c r="K47" s="35">
        <v>0</v>
      </c>
      <c r="L47" s="35">
        <v>199927.0020865259</v>
      </c>
      <c r="M47" s="35">
        <v>262000.72999999998</v>
      </c>
      <c r="Z47">
        <v>46</v>
      </c>
    </row>
    <row r="48" spans="1:26">
      <c r="A48" t="s">
        <v>46</v>
      </c>
      <c r="B48" s="33">
        <v>1346684</v>
      </c>
      <c r="C48" s="33">
        <v>20961</v>
      </c>
      <c r="D48" s="31">
        <v>1367645</v>
      </c>
      <c r="E48" s="29">
        <v>66032.945685341343</v>
      </c>
      <c r="F48" s="29">
        <v>23439.679869590014</v>
      </c>
      <c r="G48" s="32">
        <f t="shared" si="0"/>
        <v>89472.62555493135</v>
      </c>
      <c r="H48" s="35">
        <v>1337261.33</v>
      </c>
      <c r="I48" s="35">
        <v>85488.48</v>
      </c>
      <c r="J48" s="35">
        <v>98952.26999999999</v>
      </c>
      <c r="K48" s="35">
        <v>469996.35999999987</v>
      </c>
      <c r="L48" s="35">
        <v>66272.000000000058</v>
      </c>
      <c r="M48" s="35">
        <v>60991.48</v>
      </c>
      <c r="Z48">
        <v>47</v>
      </c>
    </row>
    <row r="49" spans="1:26">
      <c r="A49" t="s">
        <v>47</v>
      </c>
      <c r="B49" s="33">
        <v>31053783</v>
      </c>
      <c r="C49" s="33">
        <v>580443</v>
      </c>
      <c r="D49" s="31">
        <v>31634226</v>
      </c>
      <c r="E49" s="29">
        <v>436861.43520603608</v>
      </c>
      <c r="F49" s="29">
        <v>124052.84459150767</v>
      </c>
      <c r="G49" s="32">
        <f t="shared" si="0"/>
        <v>560914.27979754377</v>
      </c>
      <c r="H49" s="35">
        <v>40392883.969999999</v>
      </c>
      <c r="I49" s="35">
        <v>3077771.8200000008</v>
      </c>
      <c r="J49" s="35">
        <v>3233390.24</v>
      </c>
      <c r="K49" s="35">
        <v>0</v>
      </c>
      <c r="L49" s="35">
        <v>1625268</v>
      </c>
      <c r="M49" s="35">
        <v>9923909.8300000001</v>
      </c>
      <c r="Z49">
        <v>48</v>
      </c>
    </row>
    <row r="50" spans="1:26">
      <c r="A50" t="s">
        <v>48</v>
      </c>
      <c r="B50" s="33">
        <v>8245248</v>
      </c>
      <c r="C50" s="33">
        <v>140244</v>
      </c>
      <c r="D50" s="31">
        <v>8385492</v>
      </c>
      <c r="E50" s="29">
        <v>223405.1730567505</v>
      </c>
      <c r="F50" s="29">
        <v>73211.260221501638</v>
      </c>
      <c r="G50" s="32">
        <f t="shared" si="0"/>
        <v>296616.43327825214</v>
      </c>
      <c r="H50" s="35">
        <v>10375570.77</v>
      </c>
      <c r="I50" s="35">
        <v>1209491.98</v>
      </c>
      <c r="J50" s="35">
        <v>928377.32</v>
      </c>
      <c r="K50" s="35">
        <v>0</v>
      </c>
      <c r="L50" s="35">
        <v>417662.00000000006</v>
      </c>
      <c r="M50" s="35">
        <v>2370186.8600000003</v>
      </c>
      <c r="Z50">
        <v>49</v>
      </c>
    </row>
    <row r="51" spans="1:26">
      <c r="A51" t="s">
        <v>49</v>
      </c>
      <c r="B51" s="33">
        <v>32093204</v>
      </c>
      <c r="C51" s="33">
        <v>480934</v>
      </c>
      <c r="D51" s="31">
        <v>32574138</v>
      </c>
      <c r="E51" s="29">
        <v>516225.67981250852</v>
      </c>
      <c r="F51" s="29">
        <v>151296.10154876721</v>
      </c>
      <c r="G51" s="32">
        <f t="shared" si="0"/>
        <v>667521.7813612757</v>
      </c>
      <c r="H51" s="35">
        <v>29824560.709999997</v>
      </c>
      <c r="I51" s="35">
        <v>2258942.33</v>
      </c>
      <c r="J51" s="35">
        <v>3092277.2</v>
      </c>
      <c r="K51" s="35">
        <v>2673370.58</v>
      </c>
      <c r="L51" s="35">
        <v>1560737.9999999995</v>
      </c>
      <c r="M51" s="35">
        <v>0</v>
      </c>
      <c r="Z51">
        <v>50</v>
      </c>
    </row>
    <row r="52" spans="1:26">
      <c r="A52" t="s">
        <v>50</v>
      </c>
      <c r="B52" s="33">
        <v>12307689</v>
      </c>
      <c r="C52" s="33">
        <v>156001</v>
      </c>
      <c r="D52" s="31">
        <v>12463690</v>
      </c>
      <c r="E52" s="29">
        <v>214623.62528110744</v>
      </c>
      <c r="F52" s="29">
        <v>81310.336907465869</v>
      </c>
      <c r="G52" s="32">
        <f t="shared" si="0"/>
        <v>295933.96218857332</v>
      </c>
      <c r="H52" s="35">
        <v>10470409.720000001</v>
      </c>
      <c r="I52" s="35">
        <v>883789.06999999983</v>
      </c>
      <c r="J52" s="35">
        <v>737481.25</v>
      </c>
      <c r="K52" s="35">
        <v>3880535.33</v>
      </c>
      <c r="L52" s="35">
        <v>570104.00000000047</v>
      </c>
      <c r="M52" s="35">
        <v>0</v>
      </c>
      <c r="Z52">
        <v>51</v>
      </c>
    </row>
    <row r="53" spans="1:26">
      <c r="A53" t="s">
        <v>51</v>
      </c>
      <c r="B53" s="33">
        <v>23958734</v>
      </c>
      <c r="C53" s="33">
        <v>340178</v>
      </c>
      <c r="D53" s="31">
        <v>24298912</v>
      </c>
      <c r="E53" s="29">
        <v>461180.74883882515</v>
      </c>
      <c r="F53" s="29">
        <v>151829.00783569561</v>
      </c>
      <c r="G53" s="32">
        <f t="shared" si="0"/>
        <v>613009.75667452079</v>
      </c>
      <c r="H53" s="35">
        <v>18943356.240000002</v>
      </c>
      <c r="I53" s="35">
        <v>1432861.1999999997</v>
      </c>
      <c r="J53" s="35">
        <v>1427352.8199999998</v>
      </c>
      <c r="K53" s="35">
        <v>2381948.25</v>
      </c>
      <c r="L53" s="35">
        <v>1146290.0019722381</v>
      </c>
      <c r="M53" s="35">
        <v>0</v>
      </c>
      <c r="Z53">
        <v>52</v>
      </c>
    </row>
    <row r="54" spans="1:26">
      <c r="A54" t="s">
        <v>52</v>
      </c>
      <c r="B54" s="33">
        <v>13278182</v>
      </c>
      <c r="C54" s="33">
        <v>270709</v>
      </c>
      <c r="D54" s="31">
        <v>13548891</v>
      </c>
      <c r="E54" s="29">
        <v>407610.93284678081</v>
      </c>
      <c r="F54" s="29">
        <v>134211.86445613587</v>
      </c>
      <c r="G54" s="32">
        <f t="shared" si="0"/>
        <v>541822.79730291665</v>
      </c>
      <c r="H54" s="35">
        <v>17455227.719999999</v>
      </c>
      <c r="I54" s="35">
        <v>1709288.2599999998</v>
      </c>
      <c r="J54" s="35">
        <v>1560321.75</v>
      </c>
      <c r="K54" s="35">
        <v>0</v>
      </c>
      <c r="L54" s="35">
        <v>717465.00000000023</v>
      </c>
      <c r="M54" s="35">
        <v>4902313.95</v>
      </c>
      <c r="Z54">
        <v>53</v>
      </c>
    </row>
    <row r="55" spans="1:26">
      <c r="A55" t="s">
        <v>53</v>
      </c>
      <c r="B55" s="33">
        <v>2282612</v>
      </c>
      <c r="C55" s="33">
        <v>32282</v>
      </c>
      <c r="D55" s="31">
        <v>2314894</v>
      </c>
      <c r="E55" s="29">
        <v>71800.802212132869</v>
      </c>
      <c r="F55" s="29">
        <v>24053.35418396473</v>
      </c>
      <c r="G55" s="32">
        <f t="shared" si="0"/>
        <v>95854.156396097591</v>
      </c>
      <c r="H55" s="35">
        <v>1352674.1</v>
      </c>
      <c r="I55" s="35">
        <v>115699.48</v>
      </c>
      <c r="J55" s="35">
        <v>96606.720000000001</v>
      </c>
      <c r="K55" s="35">
        <v>1569062.25</v>
      </c>
      <c r="L55" s="35">
        <v>109081.99999999999</v>
      </c>
      <c r="M55" s="35">
        <v>0</v>
      </c>
      <c r="Z55">
        <v>54</v>
      </c>
    </row>
    <row r="56" spans="1:26">
      <c r="A56" t="s">
        <v>75</v>
      </c>
      <c r="B56" s="33">
        <v>3849915</v>
      </c>
      <c r="C56" s="33">
        <v>70298</v>
      </c>
      <c r="D56" s="31">
        <v>3920213</v>
      </c>
      <c r="E56" s="29">
        <v>67377.50408504736</v>
      </c>
      <c r="F56" s="29">
        <v>24450.259135500492</v>
      </c>
      <c r="G56" s="32">
        <f t="shared" si="0"/>
        <v>91827.763220547844</v>
      </c>
      <c r="H56" s="35">
        <v>5524108.1600000001</v>
      </c>
      <c r="I56" s="35">
        <v>541464.75</v>
      </c>
      <c r="J56" s="35">
        <v>726331.94</v>
      </c>
      <c r="K56" s="35">
        <v>0</v>
      </c>
      <c r="L56" s="35">
        <v>199831.99999999997</v>
      </c>
      <c r="M56" s="35">
        <v>1840727.82</v>
      </c>
      <c r="Z56">
        <v>58</v>
      </c>
    </row>
    <row r="57" spans="1:26">
      <c r="A57" t="s">
        <v>76</v>
      </c>
      <c r="B57" s="33">
        <v>7079178</v>
      </c>
      <c r="C57" s="33">
        <v>113672</v>
      </c>
      <c r="D57" s="31">
        <v>7192850</v>
      </c>
      <c r="E57" s="29">
        <v>205367.71561645024</v>
      </c>
      <c r="F57" s="29">
        <v>106151.7653339665</v>
      </c>
      <c r="G57" s="32">
        <f t="shared" si="0"/>
        <v>311519.48095041676</v>
      </c>
      <c r="H57" s="35">
        <v>7723137.4099999983</v>
      </c>
      <c r="I57" s="35">
        <v>575243.39</v>
      </c>
      <c r="J57" s="35">
        <v>738300.66</v>
      </c>
      <c r="K57" s="35">
        <v>54425.33</v>
      </c>
      <c r="L57" s="35">
        <v>351857</v>
      </c>
      <c r="M57" s="35">
        <v>0</v>
      </c>
      <c r="Z57">
        <v>59</v>
      </c>
    </row>
    <row r="58" spans="1:26">
      <c r="A58" t="s">
        <v>54</v>
      </c>
      <c r="B58" s="33">
        <v>3399223</v>
      </c>
      <c r="C58" s="33">
        <v>63982</v>
      </c>
      <c r="D58" s="31">
        <v>3463205</v>
      </c>
      <c r="E58" s="29">
        <v>146098.0172174233</v>
      </c>
      <c r="F58" s="29">
        <v>53137.289393210442</v>
      </c>
      <c r="G58" s="32">
        <f t="shared" si="0"/>
        <v>199235.30661063374</v>
      </c>
      <c r="H58" s="35">
        <v>4124574.9499999997</v>
      </c>
      <c r="I58" s="35">
        <v>287330.73</v>
      </c>
      <c r="J58" s="35">
        <v>372445.42</v>
      </c>
      <c r="K58" s="35">
        <v>0</v>
      </c>
      <c r="L58" s="35">
        <v>178351.99999999997</v>
      </c>
      <c r="M58" s="35">
        <v>686872.3</v>
      </c>
      <c r="Z58">
        <v>55</v>
      </c>
    </row>
    <row r="59" spans="1:26">
      <c r="A59" t="s">
        <v>55</v>
      </c>
      <c r="B59" s="33">
        <v>8647310</v>
      </c>
      <c r="C59" s="33">
        <v>149132</v>
      </c>
      <c r="D59" s="31">
        <v>8796442</v>
      </c>
      <c r="E59" s="29">
        <v>258832.83460380288</v>
      </c>
      <c r="F59" s="29">
        <v>79290.012528198771</v>
      </c>
      <c r="G59" s="32">
        <f t="shared" si="0"/>
        <v>338122.84713200165</v>
      </c>
      <c r="H59" s="35">
        <v>8509023.4399999995</v>
      </c>
      <c r="I59" s="35">
        <v>759055.69000000006</v>
      </c>
      <c r="J59" s="35">
        <v>678391.65</v>
      </c>
      <c r="K59" s="35">
        <v>1353990.67</v>
      </c>
      <c r="L59" s="35">
        <v>440078.00000000012</v>
      </c>
      <c r="M59" s="35">
        <v>88968.75</v>
      </c>
      <c r="Z59">
        <v>56</v>
      </c>
    </row>
    <row r="60" spans="1:26">
      <c r="A60" t="s">
        <v>56</v>
      </c>
      <c r="B60" s="33">
        <v>9412788</v>
      </c>
      <c r="C60" s="33">
        <v>138551</v>
      </c>
      <c r="D60" s="31">
        <v>9551339</v>
      </c>
      <c r="E60" s="29">
        <v>147683.51154631507</v>
      </c>
      <c r="F60" s="29">
        <v>46444.904135075143</v>
      </c>
      <c r="G60" s="32">
        <f t="shared" si="0"/>
        <v>194128.41568139021</v>
      </c>
      <c r="H60" s="35">
        <v>9389888.5800000019</v>
      </c>
      <c r="I60" s="35">
        <v>706167.29</v>
      </c>
      <c r="J60" s="35">
        <v>752875.81</v>
      </c>
      <c r="K60" s="35">
        <v>218956</v>
      </c>
      <c r="L60" s="35">
        <v>455252.998763407</v>
      </c>
      <c r="M60" s="35">
        <v>394287.1</v>
      </c>
      <c r="Z60">
        <v>57</v>
      </c>
    </row>
    <row r="61" spans="1:26">
      <c r="A61" t="s">
        <v>57</v>
      </c>
      <c r="B61" s="33">
        <v>2037216</v>
      </c>
      <c r="C61" s="33">
        <v>38126</v>
      </c>
      <c r="D61" s="31">
        <v>2075342</v>
      </c>
      <c r="E61" s="29">
        <v>86332.967862204619</v>
      </c>
      <c r="F61" s="29">
        <v>25977.96472804368</v>
      </c>
      <c r="G61" s="32">
        <f t="shared" si="0"/>
        <v>112310.9325902483</v>
      </c>
      <c r="H61" s="35">
        <v>2833553.48</v>
      </c>
      <c r="I61" s="35">
        <v>207468.3</v>
      </c>
      <c r="J61" s="35">
        <v>212405.44000000003</v>
      </c>
      <c r="K61" s="35">
        <v>0</v>
      </c>
      <c r="L61" s="35">
        <v>106670.00000000003</v>
      </c>
      <c r="M61" s="35">
        <v>786707.15999999992</v>
      </c>
      <c r="Z61">
        <v>60</v>
      </c>
    </row>
    <row r="62" spans="1:26">
      <c r="A62" t="s">
        <v>58</v>
      </c>
      <c r="B62" s="33">
        <v>1247899</v>
      </c>
      <c r="C62" s="33">
        <v>14656</v>
      </c>
      <c r="D62" s="31">
        <v>1262555</v>
      </c>
      <c r="E62" s="29">
        <v>24177.445137266448</v>
      </c>
      <c r="F62" s="29">
        <v>6531.1663190896379</v>
      </c>
      <c r="G62" s="32">
        <f t="shared" si="0"/>
        <v>30708.611456356084</v>
      </c>
      <c r="H62" s="35">
        <v>1011168.5800000001</v>
      </c>
      <c r="I62" s="35">
        <v>110216.16</v>
      </c>
      <c r="J62" s="35">
        <v>75444.42</v>
      </c>
      <c r="K62" s="35">
        <v>227474.25</v>
      </c>
      <c r="L62" s="35">
        <v>56642.999999999993</v>
      </c>
      <c r="M62" s="35">
        <v>11170.62</v>
      </c>
      <c r="Z62">
        <v>61</v>
      </c>
    </row>
    <row r="63" spans="1:26">
      <c r="A63" t="s">
        <v>59</v>
      </c>
      <c r="B63" s="33">
        <v>598530</v>
      </c>
      <c r="C63" s="33">
        <v>8557</v>
      </c>
      <c r="D63" s="31">
        <v>607087</v>
      </c>
      <c r="E63" s="29">
        <v>8413.124610800307</v>
      </c>
      <c r="F63" s="29">
        <v>1721.8632167321095</v>
      </c>
      <c r="G63" s="32">
        <f t="shared" si="0"/>
        <v>10134.987827532417</v>
      </c>
      <c r="H63" s="35">
        <v>429962.56</v>
      </c>
      <c r="I63" s="35">
        <v>38180.49</v>
      </c>
      <c r="J63" s="35">
        <v>28489.360000000001</v>
      </c>
      <c r="K63" s="35">
        <v>195366.92</v>
      </c>
      <c r="L63" s="35">
        <v>28695</v>
      </c>
      <c r="M63" s="35">
        <v>0</v>
      </c>
      <c r="Z63">
        <v>62</v>
      </c>
    </row>
    <row r="64" spans="1:26">
      <c r="A64" t="s">
        <v>60</v>
      </c>
      <c r="B64" s="33">
        <v>513694</v>
      </c>
      <c r="C64" s="33">
        <v>3045</v>
      </c>
      <c r="D64" s="31">
        <v>516739</v>
      </c>
      <c r="E64" s="29">
        <v>9639.0278002488503</v>
      </c>
      <c r="F64" s="29">
        <v>2258.685194987735</v>
      </c>
      <c r="G64" s="32">
        <f t="shared" si="0"/>
        <v>11897.712995236585</v>
      </c>
      <c r="H64" s="35">
        <v>151503.97</v>
      </c>
      <c r="I64" s="35">
        <v>12398.910000000002</v>
      </c>
      <c r="J64" s="35">
        <v>16655.43</v>
      </c>
      <c r="K64" s="35">
        <v>411319.42</v>
      </c>
      <c r="L64" s="35">
        <v>20329.999999999996</v>
      </c>
      <c r="M64" s="35">
        <v>0</v>
      </c>
      <c r="Z64">
        <v>63</v>
      </c>
    </row>
    <row r="65" spans="1:26">
      <c r="A65" t="s">
        <v>61</v>
      </c>
      <c r="B65" s="33">
        <v>12454523</v>
      </c>
      <c r="C65" s="33">
        <v>231109</v>
      </c>
      <c r="D65" s="31">
        <v>12685632</v>
      </c>
      <c r="E65" s="29">
        <v>179302.65852285558</v>
      </c>
      <c r="F65" s="29">
        <v>53954.014363133399</v>
      </c>
      <c r="G65" s="32">
        <f t="shared" si="0"/>
        <v>233256.67288598898</v>
      </c>
      <c r="H65" s="35">
        <v>12041791.539999997</v>
      </c>
      <c r="I65" s="35">
        <v>1155261.1399999999</v>
      </c>
      <c r="J65" s="35">
        <v>1118191.8500000001</v>
      </c>
      <c r="K65" s="35">
        <v>1663896.41</v>
      </c>
      <c r="L65" s="35">
        <v>650152</v>
      </c>
      <c r="M65" s="35">
        <v>229639.92</v>
      </c>
      <c r="Z65">
        <v>64</v>
      </c>
    </row>
    <row r="66" spans="1:26">
      <c r="A66" t="s">
        <v>62</v>
      </c>
      <c r="B66" s="33">
        <v>735015</v>
      </c>
      <c r="C66" s="33">
        <v>12073</v>
      </c>
      <c r="D66" s="31">
        <v>747088</v>
      </c>
      <c r="E66" s="29">
        <v>26039.97638187433</v>
      </c>
      <c r="F66" s="29">
        <v>7027.1079283834588</v>
      </c>
      <c r="G66" s="32">
        <f t="shared" si="0"/>
        <v>33067.084310257793</v>
      </c>
      <c r="H66" s="35">
        <v>608541.62</v>
      </c>
      <c r="I66" s="35">
        <v>55739.950000000004</v>
      </c>
      <c r="J66" s="35">
        <v>41793.61</v>
      </c>
      <c r="K66" s="35">
        <v>177636.76</v>
      </c>
      <c r="L66" s="35">
        <v>36803</v>
      </c>
      <c r="M66" s="35">
        <v>0</v>
      </c>
      <c r="Z66">
        <v>65</v>
      </c>
    </row>
    <row r="67" spans="1:26">
      <c r="A67" t="s">
        <v>63</v>
      </c>
      <c r="B67" s="33">
        <v>1773887</v>
      </c>
      <c r="C67" s="33">
        <v>31995</v>
      </c>
      <c r="D67" s="31">
        <v>1805882</v>
      </c>
      <c r="E67" s="29">
        <v>39143.20286408277</v>
      </c>
      <c r="F67" s="29">
        <v>16472.368959819494</v>
      </c>
      <c r="G67" s="32">
        <f t="shared" ref="G67:G68" si="1">E67+F67</f>
        <v>55615.571823902268</v>
      </c>
      <c r="H67" s="35">
        <v>1885138.4500000007</v>
      </c>
      <c r="I67" s="35">
        <v>185871.27999999997</v>
      </c>
      <c r="J67" s="35">
        <v>155993.57</v>
      </c>
      <c r="K67" s="35">
        <v>397079.75</v>
      </c>
      <c r="L67" s="35">
        <v>91679.000000000029</v>
      </c>
      <c r="M67" s="35">
        <v>150759.81</v>
      </c>
      <c r="Z67">
        <v>66</v>
      </c>
    </row>
    <row r="68" spans="1:26">
      <c r="A68" t="s">
        <v>64</v>
      </c>
      <c r="B68" s="33">
        <v>836178</v>
      </c>
      <c r="C68" s="33">
        <v>11310</v>
      </c>
      <c r="D68" s="31">
        <v>847488</v>
      </c>
      <c r="E68" s="29">
        <v>27061.500977026102</v>
      </c>
      <c r="F68" s="29">
        <v>8911.348246384774</v>
      </c>
      <c r="G68" s="32">
        <f t="shared" si="1"/>
        <v>35972.849223410878</v>
      </c>
      <c r="H68" s="35">
        <v>519769.1</v>
      </c>
      <c r="I68" s="35">
        <v>38553.42</v>
      </c>
      <c r="J68" s="35">
        <v>38501.46</v>
      </c>
      <c r="K68" s="35">
        <v>383428.16</v>
      </c>
      <c r="L68" s="35">
        <v>39444</v>
      </c>
      <c r="M68" s="35">
        <v>0</v>
      </c>
      <c r="Z68">
        <v>67</v>
      </c>
    </row>
    <row r="69" spans="1:26">
      <c r="B69" s="37">
        <f>SUM(B2:B68)</f>
        <v>474436051</v>
      </c>
      <c r="C69" s="37">
        <f t="shared" ref="C69:M69" si="2">SUM(C2:C68)</f>
        <v>8000000</v>
      </c>
      <c r="D69" s="37">
        <f t="shared" si="2"/>
        <v>482436051</v>
      </c>
      <c r="E69" s="37"/>
      <c r="F69" s="37"/>
      <c r="G69" s="37">
        <f t="shared" si="2"/>
        <v>12113360.410000002</v>
      </c>
      <c r="H69" s="37">
        <f t="shared" si="2"/>
        <v>483157643.30000013</v>
      </c>
      <c r="I69" s="37">
        <f t="shared" si="2"/>
        <v>39080483.049999997</v>
      </c>
      <c r="J69" s="37">
        <f t="shared" si="2"/>
        <v>42485470.949999996</v>
      </c>
      <c r="K69" s="37">
        <f t="shared" si="2"/>
        <v>40688230.749999985</v>
      </c>
      <c r="L69" s="37">
        <f t="shared" si="2"/>
        <v>23962804.002642356</v>
      </c>
      <c r="M69" s="37">
        <f t="shared" si="2"/>
        <v>38937765.970000006</v>
      </c>
    </row>
    <row r="70" spans="1:26">
      <c r="J70" s="36">
        <f>H69+I69-J69</f>
        <v>479752655.40000015</v>
      </c>
      <c r="K70" s="38"/>
    </row>
    <row r="71" spans="1:26">
      <c r="J71" s="149">
        <v>479752655.39000005</v>
      </c>
    </row>
    <row r="72" spans="1:26">
      <c r="J72" s="148"/>
    </row>
  </sheetData>
  <sheetProtection algorithmName="SHA-512" hashValue="Hd2h8AppeKyETdf3mkPzl4IcLY/OoOrGY1PkGyc962bqOGu5Fpag1rvjBP54dWoJhtOr/C4xmx/XxMKHZpcWeQ==" saltValue="vN5YJwP1es++7kRa06C9jw==" spinCount="100000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EFDA9A-4FCB-4BBC-8067-71CED40879D9}">
  <dimension ref="A1:Z587"/>
  <sheetViews>
    <sheetView workbookViewId="0">
      <selection activeCell="A16" sqref="A16"/>
    </sheetView>
  </sheetViews>
  <sheetFormatPr defaultColWidth="7.109375" defaultRowHeight="15.75"/>
  <cols>
    <col min="1" max="1" width="17.88671875" style="54" customWidth="1"/>
    <col min="2" max="4" width="9.109375" style="54" customWidth="1"/>
    <col min="5" max="5" width="21.21875" style="54" bestFit="1" customWidth="1"/>
    <col min="6" max="17" width="9.88671875" style="54" customWidth="1"/>
    <col min="18" max="16384" width="7.109375" style="54"/>
  </cols>
  <sheetData>
    <row r="1" spans="1:14" ht="27">
      <c r="A1" s="49" t="s">
        <v>226</v>
      </c>
      <c r="B1" s="50" t="str">
        <f>MID('[1]Actual Expenditures '!$A$1,22,19)&amp;"s "</f>
        <v xml:space="preserve"> Operational Budgets </v>
      </c>
      <c r="C1" s="50"/>
      <c r="D1" s="49" t="s">
        <v>227</v>
      </c>
      <c r="E1" s="50" t="str">
        <f>IF('Actual Expenditures '!$D$4="","None",'Actual Expenditures '!$D$4)</f>
        <v>None</v>
      </c>
      <c r="F1" s="50"/>
      <c r="G1" s="51" t="s">
        <v>228</v>
      </c>
      <c r="H1" s="52" t="s">
        <v>229</v>
      </c>
      <c r="I1" s="52" t="s">
        <v>230</v>
      </c>
      <c r="J1" s="52" t="s">
        <v>231</v>
      </c>
      <c r="K1" s="52" t="s">
        <v>232</v>
      </c>
      <c r="L1" s="53" t="s">
        <v>233</v>
      </c>
      <c r="N1" s="55" t="s">
        <v>234</v>
      </c>
    </row>
    <row r="2" spans="1:14">
      <c r="A2" s="49" t="s">
        <v>235</v>
      </c>
      <c r="B2" s="50" t="s">
        <v>236</v>
      </c>
      <c r="C2" s="50"/>
      <c r="D2" s="50"/>
      <c r="E2" s="50"/>
      <c r="F2" s="50"/>
      <c r="G2" s="56">
        <v>1</v>
      </c>
      <c r="H2" s="50" t="str">
        <f>"D_A_"&amp;B1</f>
        <v xml:space="preserve">D_A_ Operational Budgets </v>
      </c>
      <c r="I2" s="50" t="s">
        <v>237</v>
      </c>
      <c r="J2" s="50" t="s">
        <v>274</v>
      </c>
      <c r="K2" s="50">
        <v>20</v>
      </c>
      <c r="L2" s="57">
        <v>547</v>
      </c>
      <c r="N2" s="39">
        <v>2023</v>
      </c>
    </row>
    <row r="3" spans="1:14">
      <c r="A3" s="50"/>
      <c r="B3" s="50"/>
      <c r="C3" s="50"/>
      <c r="D3" s="50"/>
      <c r="E3" s="50"/>
      <c r="F3" s="50"/>
      <c r="G3" s="56">
        <v>2</v>
      </c>
      <c r="H3" s="50" t="s">
        <v>281</v>
      </c>
      <c r="I3" s="50" t="s">
        <v>237</v>
      </c>
      <c r="J3" s="50" t="s">
        <v>274</v>
      </c>
      <c r="K3" s="50">
        <v>548</v>
      </c>
      <c r="L3" s="57">
        <v>568</v>
      </c>
    </row>
    <row r="4" spans="1:14">
      <c r="A4" s="50"/>
      <c r="B4" s="50"/>
      <c r="C4" s="50"/>
      <c r="D4" s="50"/>
      <c r="E4" s="50"/>
      <c r="F4" s="50"/>
      <c r="G4" s="56">
        <v>3</v>
      </c>
      <c r="H4" s="50" t="s">
        <v>282</v>
      </c>
      <c r="I4" s="50" t="s">
        <v>237</v>
      </c>
      <c r="J4" s="50" t="s">
        <v>274</v>
      </c>
      <c r="K4" s="50">
        <v>569</v>
      </c>
      <c r="L4" s="57">
        <v>587</v>
      </c>
    </row>
    <row r="5" spans="1:14">
      <c r="A5" s="58" t="s">
        <v>238</v>
      </c>
      <c r="B5" s="59" t="str">
        <f>"11/30/"&amp;(ReportInfo!$N$2+1)</f>
        <v>11/30/2024</v>
      </c>
      <c r="C5" s="50"/>
      <c r="D5" s="50"/>
      <c r="E5" s="50"/>
      <c r="F5" s="50"/>
      <c r="G5" s="56">
        <v>4</v>
      </c>
      <c r="H5" s="50"/>
      <c r="I5" s="50"/>
      <c r="J5" s="50"/>
      <c r="K5" s="50"/>
      <c r="L5" s="57"/>
    </row>
    <row r="6" spans="1:14">
      <c r="A6" s="58" t="s">
        <v>239</v>
      </c>
      <c r="B6" s="60"/>
      <c r="C6" s="50"/>
      <c r="D6" s="50"/>
      <c r="E6" s="50"/>
      <c r="F6" s="50"/>
      <c r="G6" s="56">
        <v>5</v>
      </c>
      <c r="H6" s="50"/>
      <c r="I6" s="50"/>
      <c r="J6" s="50"/>
      <c r="K6" s="50"/>
      <c r="L6" s="57"/>
    </row>
    <row r="7" spans="1:14">
      <c r="A7" s="58" t="s">
        <v>240</v>
      </c>
      <c r="B7" s="50" t="str">
        <f>TEXT($B$5,"MMM")</f>
        <v>Nov</v>
      </c>
      <c r="C7" s="50"/>
      <c r="D7" s="50"/>
      <c r="E7" s="50"/>
      <c r="F7" s="50"/>
      <c r="G7" s="56">
        <v>6</v>
      </c>
      <c r="H7" s="50"/>
      <c r="I7" s="50"/>
      <c r="J7" s="50"/>
      <c r="K7" s="50"/>
      <c r="L7" s="57"/>
    </row>
    <row r="8" spans="1:14">
      <c r="A8" s="58" t="s">
        <v>241</v>
      </c>
      <c r="B8" s="50">
        <f>IF('Actual Expenditures '!$H$4="",1,'Actual Expenditures '!$H$4)</f>
        <v>1</v>
      </c>
      <c r="C8" s="50"/>
      <c r="D8" s="50"/>
      <c r="E8" s="50"/>
      <c r="F8" s="50"/>
      <c r="G8" s="56">
        <v>7</v>
      </c>
      <c r="H8" s="50"/>
      <c r="I8" s="50"/>
      <c r="J8" s="50"/>
      <c r="K8" s="50"/>
      <c r="L8" s="57"/>
    </row>
    <row r="9" spans="1:14">
      <c r="A9" s="58" t="s">
        <v>242</v>
      </c>
      <c r="B9" s="61" t="str">
        <f>TEXT($B$5,"MMM")</f>
        <v>Nov</v>
      </c>
      <c r="C9" s="50"/>
      <c r="D9" s="50"/>
      <c r="E9" s="50"/>
      <c r="F9" s="50"/>
      <c r="G9" s="56">
        <v>8</v>
      </c>
      <c r="H9" s="50"/>
      <c r="I9" s="50"/>
      <c r="J9" s="50"/>
      <c r="K9" s="50"/>
      <c r="L9" s="57"/>
    </row>
    <row r="10" spans="1:14">
      <c r="A10" s="58" t="s">
        <v>243</v>
      </c>
      <c r="B10" s="50" t="str">
        <f>E1&amp;" CFY"&amp;($N$2-2000)&amp;""&amp;($N$2-1999)&amp;" "&amp;MID('[1]Actual Expenditures '!$A$1,22,19)&amp;" Ver"&amp;$B$8&amp;" "&amp;TEXT($B$5,"Mmddyy")&amp;".xlsx"</f>
        <v>None CFY2324  Operational Budget Ver1 113024.xlsx</v>
      </c>
      <c r="C10" s="50"/>
      <c r="D10" s="50"/>
      <c r="E10" s="50"/>
      <c r="F10" s="50"/>
      <c r="G10" s="56">
        <v>9</v>
      </c>
      <c r="H10" s="50"/>
      <c r="I10" s="50"/>
      <c r="J10" s="50"/>
      <c r="K10" s="50"/>
      <c r="L10" s="57"/>
    </row>
    <row r="11" spans="1:14">
      <c r="A11" s="58" t="s">
        <v>244</v>
      </c>
      <c r="B11" s="50" t="str">
        <f>"R:\!CFY"&amp;($N$2-2000)&amp;""&amp;($N$2-1999)&amp;"\Incoming Reports\"&amp;$B$1&amp;"\Operational Budget 2 Excel Files\"</f>
        <v>R:\!CFY2324\Incoming Reports\ Operational Budgets \Operational Budget 2 Excel Files\</v>
      </c>
      <c r="C11" s="50"/>
      <c r="D11" s="50"/>
      <c r="E11" s="50"/>
      <c r="F11" s="50"/>
      <c r="G11" s="56">
        <v>10</v>
      </c>
      <c r="H11" s="50"/>
      <c r="I11" s="50"/>
      <c r="J11" s="50"/>
      <c r="K11" s="50"/>
      <c r="L11" s="57"/>
    </row>
    <row r="12" spans="1:14" ht="16.5" thickBot="1">
      <c r="A12" s="50"/>
      <c r="B12" s="50"/>
      <c r="C12" s="50"/>
      <c r="D12" s="50"/>
      <c r="E12" s="50"/>
      <c r="F12" s="50"/>
      <c r="G12" s="62">
        <v>11</v>
      </c>
      <c r="H12" s="63"/>
      <c r="I12" s="63"/>
      <c r="J12" s="63"/>
      <c r="K12" s="63"/>
      <c r="L12" s="64"/>
    </row>
    <row r="13" spans="1:14">
      <c r="A13" s="58" t="s">
        <v>245</v>
      </c>
      <c r="B13" s="50">
        <v>5</v>
      </c>
      <c r="C13" s="50"/>
      <c r="D13" s="50"/>
      <c r="E13" s="50"/>
      <c r="F13" s="50"/>
    </row>
    <row r="14" spans="1:14">
      <c r="A14" s="50"/>
    </row>
    <row r="15" spans="1:14">
      <c r="A15" s="50"/>
    </row>
    <row r="16" spans="1:14">
      <c r="A16" s="50"/>
    </row>
    <row r="17" spans="1:26">
      <c r="A17" s="50"/>
    </row>
    <row r="18" spans="1:26">
      <c r="A18" s="50"/>
      <c r="B18" s="50"/>
      <c r="C18" s="50"/>
      <c r="D18" s="50"/>
      <c r="E18" s="50"/>
      <c r="F18" s="50"/>
      <c r="G18" s="50"/>
      <c r="H18" s="50"/>
      <c r="I18" s="50"/>
      <c r="J18" s="50"/>
      <c r="K18" s="50"/>
      <c r="L18" s="50"/>
      <c r="M18" s="50"/>
      <c r="N18" s="50"/>
      <c r="O18" s="50"/>
      <c r="P18" s="50"/>
      <c r="Q18" s="50"/>
      <c r="R18" s="50"/>
      <c r="S18" s="50"/>
      <c r="T18" s="50"/>
      <c r="U18" s="50"/>
      <c r="V18" s="50"/>
      <c r="W18" s="50"/>
      <c r="X18" s="50"/>
      <c r="Y18" s="50"/>
      <c r="Z18" s="50"/>
    </row>
    <row r="19" spans="1:26">
      <c r="A19" s="50"/>
    </row>
    <row r="20" spans="1:26" ht="42" customHeight="1">
      <c r="A20" s="49" t="s">
        <v>246</v>
      </c>
      <c r="B20" s="49" t="s">
        <v>247</v>
      </c>
      <c r="C20" s="49" t="s">
        <v>248</v>
      </c>
      <c r="D20" s="49" t="s">
        <v>283</v>
      </c>
      <c r="E20" s="49" t="s">
        <v>284</v>
      </c>
      <c r="F20" s="49" t="s">
        <v>264</v>
      </c>
      <c r="G20" s="49" t="s">
        <v>285</v>
      </c>
      <c r="H20" s="49" t="s">
        <v>286</v>
      </c>
      <c r="I20" s="49" t="s">
        <v>263</v>
      </c>
      <c r="J20" s="49" t="s">
        <v>257</v>
      </c>
      <c r="K20" s="49" t="s">
        <v>249</v>
      </c>
      <c r="L20" s="49" t="s">
        <v>250</v>
      </c>
      <c r="M20" s="49" t="s">
        <v>251</v>
      </c>
      <c r="N20" s="49" t="s">
        <v>252</v>
      </c>
      <c r="O20" s="49" t="s">
        <v>253</v>
      </c>
      <c r="P20" s="49" t="s">
        <v>254</v>
      </c>
      <c r="Q20" s="49" t="s">
        <v>255</v>
      </c>
      <c r="R20" s="49" t="s">
        <v>256</v>
      </c>
      <c r="S20" s="49" t="s">
        <v>257</v>
      </c>
    </row>
    <row r="21" spans="1:26">
      <c r="A21" s="54" t="e">
        <f>INDEX(LookupData!A2:Z68,MATCH(ReportInfo!E1,LookupData!A2:A68,FALSE),26)</f>
        <v>#N/A</v>
      </c>
      <c r="B21" s="65">
        <f>($N$2-1999)</f>
        <v>24</v>
      </c>
      <c r="C21" s="66" t="s">
        <v>261</v>
      </c>
      <c r="D21" s="54">
        <f>'Actual Expenditures '!$D$9</f>
        <v>604</v>
      </c>
      <c r="E21" s="54" t="str">
        <f>'Actual Expenditures '!$D$10</f>
        <v>Clerk Court Admin.</v>
      </c>
      <c r="F21" s="54" t="str">
        <f>'Actual Expenditures '!$A$11</f>
        <v>Salary and Benefits Costs:</v>
      </c>
      <c r="G21" s="67" t="str">
        <f>'Actual Expenditures '!$B$12</f>
        <v>11</v>
      </c>
      <c r="H21" s="54" t="str">
        <f>'Actual Expenditures '!$C$12</f>
        <v>Salary - Executive</v>
      </c>
      <c r="I21" s="68">
        <f>'Actual Expenditures '!$D$12</f>
        <v>0</v>
      </c>
      <c r="Y21" s="54" t="s">
        <v>2</v>
      </c>
      <c r="Z21" s="54">
        <v>1</v>
      </c>
    </row>
    <row r="22" spans="1:26">
      <c r="A22" s="54" t="e">
        <f t="shared" ref="A22:A85" si="0">$A$21</f>
        <v>#N/A</v>
      </c>
      <c r="B22" s="65">
        <f t="shared" ref="B22:B85" si="1">($N$2-1999)</f>
        <v>24</v>
      </c>
      <c r="C22" s="66" t="s">
        <v>261</v>
      </c>
      <c r="D22" s="54">
        <f>'Actual Expenditures '!$D$9</f>
        <v>604</v>
      </c>
      <c r="E22" s="54" t="str">
        <f>'Actual Expenditures '!$D$10</f>
        <v>Clerk Court Admin.</v>
      </c>
      <c r="F22" s="54" t="str">
        <f>'Actual Expenditures '!$A$11</f>
        <v>Salary and Benefits Costs:</v>
      </c>
      <c r="G22" s="67" t="str">
        <f>'Actual Expenditures '!$B$13</f>
        <v>12</v>
      </c>
      <c r="H22" s="54" t="str">
        <f>'Actual Expenditures '!$C$13</f>
        <v>Salary - Regular Employees</v>
      </c>
      <c r="I22" s="68">
        <f>'Actual Expenditures '!$D$13</f>
        <v>0</v>
      </c>
      <c r="Y22" s="54" t="s">
        <v>3</v>
      </c>
      <c r="Z22" s="54">
        <v>2</v>
      </c>
    </row>
    <row r="23" spans="1:26">
      <c r="A23" s="54" t="e">
        <f t="shared" si="0"/>
        <v>#N/A</v>
      </c>
      <c r="B23" s="65">
        <f t="shared" si="1"/>
        <v>24</v>
      </c>
      <c r="C23" s="66" t="s">
        <v>261</v>
      </c>
      <c r="D23" s="54">
        <f>'Actual Expenditures '!$D$9</f>
        <v>604</v>
      </c>
      <c r="E23" s="54" t="str">
        <f>'Actual Expenditures '!$D$10</f>
        <v>Clerk Court Admin.</v>
      </c>
      <c r="F23" s="54" t="str">
        <f>'Actual Expenditures '!$A$11</f>
        <v>Salary and Benefits Costs:</v>
      </c>
      <c r="G23" s="67">
        <f>'Actual Expenditures '!$B$14</f>
        <v>13</v>
      </c>
      <c r="H23" s="54" t="str">
        <f>'Actual Expenditures '!$C$14</f>
        <v>Salary - Other Employees (OPS, etc.)</v>
      </c>
      <c r="I23" s="68">
        <f>'Actual Expenditures '!$D$14</f>
        <v>0</v>
      </c>
      <c r="Y23" s="54" t="s">
        <v>4</v>
      </c>
      <c r="Z23" s="54">
        <v>3</v>
      </c>
    </row>
    <row r="24" spans="1:26">
      <c r="A24" s="54" t="e">
        <f t="shared" si="0"/>
        <v>#N/A</v>
      </c>
      <c r="B24" s="65">
        <f t="shared" si="1"/>
        <v>24</v>
      </c>
      <c r="C24" s="66" t="s">
        <v>261</v>
      </c>
      <c r="D24" s="54">
        <f>'Actual Expenditures '!$D$9</f>
        <v>604</v>
      </c>
      <c r="E24" s="54" t="str">
        <f>'Actual Expenditures '!$D$10</f>
        <v>Clerk Court Admin.</v>
      </c>
      <c r="F24" s="54" t="str">
        <f>'Actual Expenditures '!$A$11</f>
        <v>Salary and Benefits Costs:</v>
      </c>
      <c r="G24" s="67">
        <f>'Actual Expenditures '!$B$15</f>
        <v>14</v>
      </c>
      <c r="H24" s="54" t="str">
        <f>'Actual Expenditures '!$C$15</f>
        <v>Salary - Overtime</v>
      </c>
      <c r="I24" s="68">
        <f>'Actual Expenditures '!$D$15</f>
        <v>0</v>
      </c>
      <c r="Y24" s="54" t="s">
        <v>5</v>
      </c>
      <c r="Z24" s="54">
        <v>4</v>
      </c>
    </row>
    <row r="25" spans="1:26">
      <c r="A25" s="54" t="e">
        <f t="shared" si="0"/>
        <v>#N/A</v>
      </c>
      <c r="B25" s="65">
        <f t="shared" si="1"/>
        <v>24</v>
      </c>
      <c r="C25" s="66" t="s">
        <v>261</v>
      </c>
      <c r="D25" s="54">
        <f>'Actual Expenditures '!$D$9</f>
        <v>604</v>
      </c>
      <c r="E25" s="54" t="str">
        <f>'Actual Expenditures '!$D$10</f>
        <v>Clerk Court Admin.</v>
      </c>
      <c r="F25" s="54" t="str">
        <f>'Actual Expenditures '!$A$11</f>
        <v>Salary and Benefits Costs:</v>
      </c>
      <c r="G25" s="67" t="str">
        <f>'Actual Expenditures '!$B$16</f>
        <v>15</v>
      </c>
      <c r="H25" s="54" t="str">
        <f>'Actual Expenditures '!$C$16</f>
        <v>Salary - Special Pay</v>
      </c>
      <c r="I25" s="68">
        <f>'Actual Expenditures '!$D$16</f>
        <v>0</v>
      </c>
      <c r="Y25" s="54" t="s">
        <v>6</v>
      </c>
      <c r="Z25" s="54">
        <v>5</v>
      </c>
    </row>
    <row r="26" spans="1:26">
      <c r="A26" s="54" t="e">
        <f t="shared" si="0"/>
        <v>#N/A</v>
      </c>
      <c r="B26" s="65">
        <f t="shared" si="1"/>
        <v>24</v>
      </c>
      <c r="C26" s="66" t="s">
        <v>261</v>
      </c>
      <c r="D26" s="54">
        <f>'Actual Expenditures '!$D$9</f>
        <v>604</v>
      </c>
      <c r="E26" s="54" t="str">
        <f>'Actual Expenditures '!$D$10</f>
        <v>Clerk Court Admin.</v>
      </c>
      <c r="F26" s="54" t="str">
        <f>'Actual Expenditures '!$A$11</f>
        <v>Salary and Benefits Costs:</v>
      </c>
      <c r="G26" s="67" t="str">
        <f>'Actual Expenditures '!$B$17</f>
        <v>16</v>
      </c>
      <c r="H26" s="54" t="str">
        <f>'Actual Expenditures '!$C$17</f>
        <v>Compensated Leave</v>
      </c>
      <c r="I26" s="68">
        <f>'Actual Expenditures '!$D$17</f>
        <v>0</v>
      </c>
      <c r="Y26" s="54" t="s">
        <v>7</v>
      </c>
      <c r="Z26" s="54">
        <v>6</v>
      </c>
    </row>
    <row r="27" spans="1:26">
      <c r="A27" s="54" t="e">
        <f t="shared" si="0"/>
        <v>#N/A</v>
      </c>
      <c r="B27" s="65">
        <f t="shared" si="1"/>
        <v>24</v>
      </c>
      <c r="C27" s="66" t="s">
        <v>261</v>
      </c>
      <c r="D27" s="54">
        <f>'Actual Expenditures '!$D$9</f>
        <v>604</v>
      </c>
      <c r="E27" s="54" t="str">
        <f>'Actual Expenditures '!$D$10</f>
        <v>Clerk Court Admin.</v>
      </c>
      <c r="F27" s="54" t="str">
        <f>'Actual Expenditures '!$A$11</f>
        <v>Salary and Benefits Costs:</v>
      </c>
      <c r="G27" s="67" t="str">
        <f>'Actual Expenditures '!$B$18</f>
        <v>17</v>
      </c>
      <c r="H27" s="54" t="str">
        <f>'Actual Expenditures '!$C$18</f>
        <v>Compensated Sick Leave</v>
      </c>
      <c r="I27" s="68">
        <f>'Actual Expenditures '!$D$18</f>
        <v>0</v>
      </c>
      <c r="Y27" s="54" t="s">
        <v>8</v>
      </c>
      <c r="Z27" s="54">
        <v>7</v>
      </c>
    </row>
    <row r="28" spans="1:26">
      <c r="A28" s="54" t="e">
        <f t="shared" si="0"/>
        <v>#N/A</v>
      </c>
      <c r="B28" s="65">
        <f t="shared" si="1"/>
        <v>24</v>
      </c>
      <c r="C28" s="66" t="s">
        <v>261</v>
      </c>
      <c r="D28" s="54">
        <f>'Actual Expenditures '!$D$9</f>
        <v>604</v>
      </c>
      <c r="E28" s="54" t="str">
        <f>'Actual Expenditures '!$D$10</f>
        <v>Clerk Court Admin.</v>
      </c>
      <c r="F28" s="54" t="str">
        <f>'Actual Expenditures '!$A$11</f>
        <v>Salary and Benefits Costs:</v>
      </c>
      <c r="G28" s="67" t="str">
        <f>'Actual Expenditures '!$B$19</f>
        <v>18</v>
      </c>
      <c r="H28" s="54" t="str">
        <f>'Actual Expenditures '!$C$19</f>
        <v>Compensated Compensatory Leave</v>
      </c>
      <c r="I28" s="68">
        <f>'Actual Expenditures '!$D$19</f>
        <v>0</v>
      </c>
      <c r="Y28" s="54" t="s">
        <v>9</v>
      </c>
      <c r="Z28" s="54">
        <v>8</v>
      </c>
    </row>
    <row r="29" spans="1:26">
      <c r="A29" s="54" t="e">
        <f t="shared" si="0"/>
        <v>#N/A</v>
      </c>
      <c r="B29" s="65">
        <f t="shared" si="1"/>
        <v>24</v>
      </c>
      <c r="C29" s="66" t="s">
        <v>261</v>
      </c>
      <c r="D29" s="54">
        <f>'Actual Expenditures '!$D$9</f>
        <v>604</v>
      </c>
      <c r="E29" s="54" t="str">
        <f>'Actual Expenditures '!$D$10</f>
        <v>Clerk Court Admin.</v>
      </c>
      <c r="F29" s="54" t="str">
        <f>'Actual Expenditures '!$A$11</f>
        <v>Salary and Benefits Costs:</v>
      </c>
      <c r="G29" s="67" t="str">
        <f>'Actual Expenditures '!$B$20</f>
        <v>21</v>
      </c>
      <c r="H29" s="54" t="str">
        <f>'Actual Expenditures '!$C$20</f>
        <v>FICA Taxes</v>
      </c>
      <c r="I29" s="68">
        <f>'Actual Expenditures '!$D$20</f>
        <v>0</v>
      </c>
      <c r="Y29" s="54" t="s">
        <v>10</v>
      </c>
      <c r="Z29" s="54">
        <v>9</v>
      </c>
    </row>
    <row r="30" spans="1:26">
      <c r="A30" s="54" t="e">
        <f t="shared" si="0"/>
        <v>#N/A</v>
      </c>
      <c r="B30" s="65">
        <f t="shared" si="1"/>
        <v>24</v>
      </c>
      <c r="C30" s="66" t="s">
        <v>261</v>
      </c>
      <c r="D30" s="54">
        <f>'Actual Expenditures '!$D$9</f>
        <v>604</v>
      </c>
      <c r="E30" s="54" t="str">
        <f>'Actual Expenditures '!$D$10</f>
        <v>Clerk Court Admin.</v>
      </c>
      <c r="F30" s="54" t="str">
        <f>'Actual Expenditures '!$A$11</f>
        <v>Salary and Benefits Costs:</v>
      </c>
      <c r="G30" s="67" t="str">
        <f>'Actual Expenditures '!$B$21</f>
        <v>22</v>
      </c>
      <c r="H30" s="54" t="str">
        <f>'Actual Expenditures '!$C$21</f>
        <v>FRS - Retirement Contributions</v>
      </c>
      <c r="I30" s="68">
        <f>'Actual Expenditures '!$D$21</f>
        <v>0</v>
      </c>
      <c r="Y30" s="54" t="s">
        <v>11</v>
      </c>
      <c r="Z30" s="54">
        <v>10</v>
      </c>
    </row>
    <row r="31" spans="1:26">
      <c r="A31" s="54" t="e">
        <f t="shared" si="0"/>
        <v>#N/A</v>
      </c>
      <c r="B31" s="65">
        <f t="shared" si="1"/>
        <v>24</v>
      </c>
      <c r="C31" s="66" t="s">
        <v>261</v>
      </c>
      <c r="D31" s="54">
        <f>'Actual Expenditures '!$D$9</f>
        <v>604</v>
      </c>
      <c r="E31" s="54" t="str">
        <f>'Actual Expenditures '!$D$10</f>
        <v>Clerk Court Admin.</v>
      </c>
      <c r="F31" s="54" t="str">
        <f>'Actual Expenditures '!$A$11</f>
        <v>Salary and Benefits Costs:</v>
      </c>
      <c r="G31" s="67" t="str">
        <f>'Actual Expenditures '!$B$22</f>
        <v>23</v>
      </c>
      <c r="H31" s="54" t="str">
        <f>'Actual Expenditures '!$C$22</f>
        <v>Life and Health Insurance (and Other Benefits)</v>
      </c>
      <c r="I31" s="68">
        <f>'Actual Expenditures '!$D$22</f>
        <v>0</v>
      </c>
      <c r="Y31" s="54" t="s">
        <v>12</v>
      </c>
      <c r="Z31" s="54">
        <v>11</v>
      </c>
    </row>
    <row r="32" spans="1:26">
      <c r="A32" s="54" t="e">
        <f t="shared" si="0"/>
        <v>#N/A</v>
      </c>
      <c r="B32" s="65">
        <f t="shared" si="1"/>
        <v>24</v>
      </c>
      <c r="C32" s="66" t="s">
        <v>261</v>
      </c>
      <c r="D32" s="54">
        <f>'Actual Expenditures '!$D$9</f>
        <v>604</v>
      </c>
      <c r="E32" s="54" t="str">
        <f>'Actual Expenditures '!$D$10</f>
        <v>Clerk Court Admin.</v>
      </c>
      <c r="F32" s="54" t="str">
        <f>'Actual Expenditures '!$A$11</f>
        <v>Salary and Benefits Costs:</v>
      </c>
      <c r="G32" s="67" t="str">
        <f>'Actual Expenditures '!$B$23</f>
        <v>24</v>
      </c>
      <c r="H32" s="54" t="str">
        <f>'Actual Expenditures '!$C$23</f>
        <v>Workers' Compensation</v>
      </c>
      <c r="I32" s="68">
        <f>'Actual Expenditures '!$D$23</f>
        <v>0</v>
      </c>
      <c r="Y32" s="54" t="s">
        <v>13</v>
      </c>
      <c r="Z32" s="54">
        <v>12</v>
      </c>
    </row>
    <row r="33" spans="1:26">
      <c r="A33" s="54" t="e">
        <f t="shared" si="0"/>
        <v>#N/A</v>
      </c>
      <c r="B33" s="65">
        <f t="shared" si="1"/>
        <v>24</v>
      </c>
      <c r="C33" s="66" t="s">
        <v>261</v>
      </c>
      <c r="D33" s="54">
        <f>'Actual Expenditures '!$D$9</f>
        <v>604</v>
      </c>
      <c r="E33" s="54" t="str">
        <f>'Actual Expenditures '!$D$10</f>
        <v>Clerk Court Admin.</v>
      </c>
      <c r="F33" s="54" t="str">
        <f>'Actual Expenditures '!$A$11</f>
        <v>Salary and Benefits Costs:</v>
      </c>
      <c r="G33" s="67" t="str">
        <f>'Actual Expenditures '!$B$24</f>
        <v>25</v>
      </c>
      <c r="H33" s="54" t="str">
        <f>'Actual Expenditures '!$C$24</f>
        <v>Unemployment Compensation</v>
      </c>
      <c r="I33" s="68">
        <f>'Actual Expenditures '!$D$24</f>
        <v>0</v>
      </c>
      <c r="Y33" s="54" t="s">
        <v>77</v>
      </c>
      <c r="Z33" s="54">
        <v>14</v>
      </c>
    </row>
    <row r="34" spans="1:26">
      <c r="A34" s="54" t="e">
        <f t="shared" si="0"/>
        <v>#N/A</v>
      </c>
      <c r="B34" s="65">
        <f t="shared" si="1"/>
        <v>24</v>
      </c>
      <c r="C34" s="66" t="s">
        <v>261</v>
      </c>
      <c r="D34" s="54">
        <f>'Actual Expenditures '!$D$9</f>
        <v>604</v>
      </c>
      <c r="E34" s="54" t="str">
        <f>'Actual Expenditures '!$D$10</f>
        <v>Clerk Court Admin.</v>
      </c>
      <c r="F34" s="54" t="str">
        <f>'Actual Expenditures '!$A$11</f>
        <v>Salary and Benefits Costs:</v>
      </c>
      <c r="G34" s="67" t="str">
        <f>'Actual Expenditures '!$B$25</f>
        <v>26</v>
      </c>
      <c r="H34" s="54" t="str">
        <f>'Actual Expenditures '!$C$25</f>
        <v>Other Postemployment Benefits (OPEB)</v>
      </c>
      <c r="I34" s="68">
        <f>'Actual Expenditures '!$D$25</f>
        <v>0</v>
      </c>
      <c r="Y34" s="54" t="s">
        <v>14</v>
      </c>
      <c r="Z34" s="54">
        <v>15</v>
      </c>
    </row>
    <row r="35" spans="1:26">
      <c r="A35" s="54" t="e">
        <f t="shared" si="0"/>
        <v>#N/A</v>
      </c>
      <c r="B35" s="65">
        <f t="shared" si="1"/>
        <v>24</v>
      </c>
      <c r="C35" s="66" t="s">
        <v>261</v>
      </c>
      <c r="D35" s="54">
        <f>'Actual Expenditures '!$D$9</f>
        <v>604</v>
      </c>
      <c r="E35" s="54" t="str">
        <f>'Actual Expenditures '!$D$10</f>
        <v>Clerk Court Admin.</v>
      </c>
      <c r="F35" s="54" t="str">
        <f>'Actual Expenditures '!$A$11</f>
        <v>Salary and Benefits Costs:</v>
      </c>
      <c r="G35" s="67">
        <f>'Actual Expenditures '!$B$26</f>
        <v>0</v>
      </c>
      <c r="H35" s="54" t="str">
        <f>'Actual Expenditures '!$C$26</f>
        <v>TOTAL Salary and Benefits:</v>
      </c>
      <c r="I35" s="68">
        <f>'Actual Expenditures '!$D$26</f>
        <v>0</v>
      </c>
      <c r="Y35" s="54" t="s">
        <v>15</v>
      </c>
      <c r="Z35" s="54">
        <v>16</v>
      </c>
    </row>
    <row r="36" spans="1:26">
      <c r="A36" s="54" t="e">
        <f t="shared" si="0"/>
        <v>#N/A</v>
      </c>
      <c r="B36" s="65">
        <f t="shared" si="1"/>
        <v>24</v>
      </c>
      <c r="C36" s="66" t="s">
        <v>261</v>
      </c>
      <c r="D36" s="54">
        <f>'Actual Expenditures '!$D$9</f>
        <v>604</v>
      </c>
      <c r="E36" s="54" t="str">
        <f>'Actual Expenditures '!$D$10</f>
        <v>Clerk Court Admin.</v>
      </c>
      <c r="F36" s="54" t="str">
        <f>'Actual Expenditures '!$A$28</f>
        <v>Operating Costs:</v>
      </c>
      <c r="G36" s="67" t="str">
        <f>'Actual Expenditures '!$B$29</f>
        <v>31</v>
      </c>
      <c r="H36" s="54" t="str">
        <f>'Actual Expenditures '!$C$29</f>
        <v>Professional Services</v>
      </c>
      <c r="I36" s="68">
        <f>'Actual Expenditures '!$D$29</f>
        <v>0</v>
      </c>
      <c r="Y36" s="54" t="s">
        <v>16</v>
      </c>
      <c r="Z36" s="54">
        <v>17</v>
      </c>
    </row>
    <row r="37" spans="1:26">
      <c r="A37" s="54" t="e">
        <f t="shared" si="0"/>
        <v>#N/A</v>
      </c>
      <c r="B37" s="65">
        <f t="shared" si="1"/>
        <v>24</v>
      </c>
      <c r="C37" s="66" t="s">
        <v>261</v>
      </c>
      <c r="D37" s="54">
        <f>'Actual Expenditures '!$D$9</f>
        <v>604</v>
      </c>
      <c r="E37" s="54" t="str">
        <f>'Actual Expenditures '!$D$10</f>
        <v>Clerk Court Admin.</v>
      </c>
      <c r="F37" s="54" t="str">
        <f>'Actual Expenditures '!$A$28</f>
        <v>Operating Costs:</v>
      </c>
      <c r="G37" s="67" t="str">
        <f>'Actual Expenditures '!$B$30</f>
        <v>32</v>
      </c>
      <c r="H37" s="54" t="str">
        <f>'Actual Expenditures '!$C$30</f>
        <v>Accounting &amp; Auditing</v>
      </c>
      <c r="I37" s="68">
        <f>'Actual Expenditures '!$D$30</f>
        <v>0</v>
      </c>
      <c r="Y37" s="54" t="s">
        <v>17</v>
      </c>
      <c r="Z37" s="54">
        <v>18</v>
      </c>
    </row>
    <row r="38" spans="1:26">
      <c r="A38" s="54" t="e">
        <f t="shared" si="0"/>
        <v>#N/A</v>
      </c>
      <c r="B38" s="65">
        <f t="shared" si="1"/>
        <v>24</v>
      </c>
      <c r="C38" s="66" t="s">
        <v>261</v>
      </c>
      <c r="D38" s="54">
        <f>'Actual Expenditures '!$D$9</f>
        <v>604</v>
      </c>
      <c r="E38" s="54" t="str">
        <f>'Actual Expenditures '!$D$10</f>
        <v>Clerk Court Admin.</v>
      </c>
      <c r="F38" s="54" t="str">
        <f>'Actual Expenditures '!$A$28</f>
        <v>Operating Costs:</v>
      </c>
      <c r="G38" s="67" t="str">
        <f>'Actual Expenditures '!$B$31</f>
        <v>33</v>
      </c>
      <c r="H38" s="54" t="str">
        <f>'Actual Expenditures '!$C$31</f>
        <v>Court Reporter Services</v>
      </c>
      <c r="I38" s="68">
        <f>'Actual Expenditures '!$D$31</f>
        <v>0</v>
      </c>
      <c r="Y38" s="54" t="s">
        <v>18</v>
      </c>
      <c r="Z38" s="54">
        <v>19</v>
      </c>
    </row>
    <row r="39" spans="1:26">
      <c r="A39" s="54" t="e">
        <f t="shared" si="0"/>
        <v>#N/A</v>
      </c>
      <c r="B39" s="65">
        <f t="shared" si="1"/>
        <v>24</v>
      </c>
      <c r="C39" s="66" t="s">
        <v>261</v>
      </c>
      <c r="D39" s="54">
        <f>'Actual Expenditures '!$D$9</f>
        <v>604</v>
      </c>
      <c r="E39" s="54" t="str">
        <f>'Actual Expenditures '!$D$10</f>
        <v>Clerk Court Admin.</v>
      </c>
      <c r="F39" s="54" t="str">
        <f>'Actual Expenditures '!$A$28</f>
        <v>Operating Costs:</v>
      </c>
      <c r="G39" s="67" t="str">
        <f>'Actual Expenditures '!$B$32</f>
        <v>34</v>
      </c>
      <c r="H39" s="54" t="str">
        <f>'Actual Expenditures '!$C$32</f>
        <v>Other Contracted Services</v>
      </c>
      <c r="I39" s="68">
        <f>'Actual Expenditures '!$D$32</f>
        <v>0</v>
      </c>
      <c r="Y39" s="54" t="s">
        <v>19</v>
      </c>
      <c r="Z39" s="54">
        <v>20</v>
      </c>
    </row>
    <row r="40" spans="1:26">
      <c r="A40" s="54" t="e">
        <f t="shared" si="0"/>
        <v>#N/A</v>
      </c>
      <c r="B40" s="65">
        <f t="shared" si="1"/>
        <v>24</v>
      </c>
      <c r="C40" s="66" t="s">
        <v>261</v>
      </c>
      <c r="D40" s="54">
        <f>'Actual Expenditures '!$D$9</f>
        <v>604</v>
      </c>
      <c r="E40" s="54" t="str">
        <f>'Actual Expenditures '!$D$10</f>
        <v>Clerk Court Admin.</v>
      </c>
      <c r="F40" s="54" t="str">
        <f>'Actual Expenditures '!$A$28</f>
        <v>Operating Costs:</v>
      </c>
      <c r="G40" s="67" t="str">
        <f>'Actual Expenditures '!$B$33</f>
        <v>40</v>
      </c>
      <c r="H40" s="54" t="str">
        <f>'Actual Expenditures '!$C$33</f>
        <v>Travel and Per Diem</v>
      </c>
      <c r="I40" s="68">
        <f>'Actual Expenditures '!$D$33</f>
        <v>0</v>
      </c>
      <c r="Y40" s="54" t="s">
        <v>20</v>
      </c>
      <c r="Z40" s="54">
        <v>21</v>
      </c>
    </row>
    <row r="41" spans="1:26">
      <c r="A41" s="54" t="e">
        <f t="shared" si="0"/>
        <v>#N/A</v>
      </c>
      <c r="B41" s="65">
        <f t="shared" si="1"/>
        <v>24</v>
      </c>
      <c r="C41" s="66" t="s">
        <v>261</v>
      </c>
      <c r="D41" s="54">
        <f>'Actual Expenditures '!$D$9</f>
        <v>604</v>
      </c>
      <c r="E41" s="54" t="str">
        <f>'Actual Expenditures '!$D$10</f>
        <v>Clerk Court Admin.</v>
      </c>
      <c r="F41" s="54" t="str">
        <f>'Actual Expenditures '!$A$28</f>
        <v>Operating Costs:</v>
      </c>
      <c r="G41" s="67" t="str">
        <f>'Actual Expenditures '!$B$34</f>
        <v>41</v>
      </c>
      <c r="H41" s="54" t="str">
        <f>'Actual Expenditures '!$C$34</f>
        <v>Communications</v>
      </c>
      <c r="I41" s="68">
        <f>'Actual Expenditures '!$D$34</f>
        <v>0</v>
      </c>
      <c r="Y41" s="54" t="s">
        <v>21</v>
      </c>
      <c r="Z41" s="54">
        <v>22</v>
      </c>
    </row>
    <row r="42" spans="1:26">
      <c r="A42" s="54" t="e">
        <f t="shared" si="0"/>
        <v>#N/A</v>
      </c>
      <c r="B42" s="65">
        <f t="shared" si="1"/>
        <v>24</v>
      </c>
      <c r="C42" s="66" t="s">
        <v>261</v>
      </c>
      <c r="D42" s="54">
        <f>'Actual Expenditures '!$D$9</f>
        <v>604</v>
      </c>
      <c r="E42" s="54" t="str">
        <f>'Actual Expenditures '!$D$10</f>
        <v>Clerk Court Admin.</v>
      </c>
      <c r="F42" s="54" t="str">
        <f>'Actual Expenditures '!$A$28</f>
        <v>Operating Costs:</v>
      </c>
      <c r="G42" s="67" t="str">
        <f>'Actual Expenditures '!$B$35</f>
        <v>42</v>
      </c>
      <c r="H42" s="54" t="str">
        <f>'Actual Expenditures '!$C$35</f>
        <v>Freight and Postage</v>
      </c>
      <c r="I42" s="68">
        <f>'Actual Expenditures '!$D$35</f>
        <v>0</v>
      </c>
      <c r="Y42" s="54" t="s">
        <v>22</v>
      </c>
      <c r="Z42" s="54">
        <v>23</v>
      </c>
    </row>
    <row r="43" spans="1:26">
      <c r="A43" s="54" t="e">
        <f t="shared" si="0"/>
        <v>#N/A</v>
      </c>
      <c r="B43" s="65">
        <f t="shared" si="1"/>
        <v>24</v>
      </c>
      <c r="C43" s="66" t="s">
        <v>261</v>
      </c>
      <c r="D43" s="54">
        <f>'Actual Expenditures '!$D$9</f>
        <v>604</v>
      </c>
      <c r="E43" s="54" t="str">
        <f>'Actual Expenditures '!$D$10</f>
        <v>Clerk Court Admin.</v>
      </c>
      <c r="F43" s="54" t="str">
        <f>'Actual Expenditures '!$A$28</f>
        <v>Operating Costs:</v>
      </c>
      <c r="G43" s="67" t="str">
        <f>'Actual Expenditures '!$B$36</f>
        <v>43</v>
      </c>
      <c r="H43" s="54" t="str">
        <f>'Actual Expenditures '!$C$36</f>
        <v>Utilities</v>
      </c>
      <c r="I43" s="68">
        <f>'Actual Expenditures '!$D$36</f>
        <v>0</v>
      </c>
      <c r="Y43" s="54" t="s">
        <v>23</v>
      </c>
      <c r="Z43" s="54">
        <v>24</v>
      </c>
    </row>
    <row r="44" spans="1:26">
      <c r="A44" s="54" t="e">
        <f t="shared" si="0"/>
        <v>#N/A</v>
      </c>
      <c r="B44" s="65">
        <f t="shared" si="1"/>
        <v>24</v>
      </c>
      <c r="C44" s="66" t="s">
        <v>261</v>
      </c>
      <c r="D44" s="54">
        <f>'Actual Expenditures '!$D$9</f>
        <v>604</v>
      </c>
      <c r="E44" s="54" t="str">
        <f>'Actual Expenditures '!$D$10</f>
        <v>Clerk Court Admin.</v>
      </c>
      <c r="F44" s="54" t="str">
        <f>'Actual Expenditures '!$A$28</f>
        <v>Operating Costs:</v>
      </c>
      <c r="G44" s="67" t="str">
        <f>'Actual Expenditures '!$B$37</f>
        <v>44</v>
      </c>
      <c r="H44" s="54" t="str">
        <f>'Actual Expenditures '!$C$37</f>
        <v>Rentals and Leases</v>
      </c>
      <c r="I44" s="68">
        <f>'Actual Expenditures '!$D$37</f>
        <v>0</v>
      </c>
      <c r="Y44" s="54" t="s">
        <v>24</v>
      </c>
      <c r="Z44" s="54">
        <v>25</v>
      </c>
    </row>
    <row r="45" spans="1:26">
      <c r="A45" s="54" t="e">
        <f t="shared" si="0"/>
        <v>#N/A</v>
      </c>
      <c r="B45" s="65">
        <f t="shared" si="1"/>
        <v>24</v>
      </c>
      <c r="C45" s="66" t="s">
        <v>261</v>
      </c>
      <c r="D45" s="54">
        <f>'Actual Expenditures '!$D$9</f>
        <v>604</v>
      </c>
      <c r="E45" s="54" t="str">
        <f>'Actual Expenditures '!$D$10</f>
        <v>Clerk Court Admin.</v>
      </c>
      <c r="F45" s="54" t="str">
        <f>'Actual Expenditures '!$A$28</f>
        <v>Operating Costs:</v>
      </c>
      <c r="G45" s="67" t="str">
        <f>'Actual Expenditures '!$B$38</f>
        <v>45</v>
      </c>
      <c r="H45" s="54" t="str">
        <f>'Actual Expenditures '!$C$38</f>
        <v>Insurance</v>
      </c>
      <c r="I45" s="68">
        <f>'Actual Expenditures '!$D$38</f>
        <v>0</v>
      </c>
      <c r="Y45" s="54" t="s">
        <v>25</v>
      </c>
      <c r="Z45" s="54">
        <v>26</v>
      </c>
    </row>
    <row r="46" spans="1:26">
      <c r="A46" s="54" t="e">
        <f t="shared" si="0"/>
        <v>#N/A</v>
      </c>
      <c r="B46" s="65">
        <f t="shared" si="1"/>
        <v>24</v>
      </c>
      <c r="C46" s="66" t="s">
        <v>261</v>
      </c>
      <c r="D46" s="54">
        <f>'Actual Expenditures '!$D$9</f>
        <v>604</v>
      </c>
      <c r="E46" s="54" t="str">
        <f>'Actual Expenditures '!$D$10</f>
        <v>Clerk Court Admin.</v>
      </c>
      <c r="F46" s="54" t="str">
        <f>'Actual Expenditures '!$A$28</f>
        <v>Operating Costs:</v>
      </c>
      <c r="G46" s="67" t="str">
        <f>'Actual Expenditures '!$B$39</f>
        <v>46</v>
      </c>
      <c r="H46" s="54" t="str">
        <f>'Actual Expenditures '!$C$39</f>
        <v>Repair and Maintenance</v>
      </c>
      <c r="I46" s="68">
        <f>'Actual Expenditures '!$D$39</f>
        <v>0</v>
      </c>
      <c r="Y46" s="54" t="s">
        <v>26</v>
      </c>
      <c r="Z46" s="54">
        <v>27</v>
      </c>
    </row>
    <row r="47" spans="1:26">
      <c r="A47" s="54" t="e">
        <f t="shared" si="0"/>
        <v>#N/A</v>
      </c>
      <c r="B47" s="65">
        <f t="shared" si="1"/>
        <v>24</v>
      </c>
      <c r="C47" s="66" t="s">
        <v>261</v>
      </c>
      <c r="D47" s="54">
        <f>'Actual Expenditures '!$D$9</f>
        <v>604</v>
      </c>
      <c r="E47" s="54" t="str">
        <f>'Actual Expenditures '!$D$10</f>
        <v>Clerk Court Admin.</v>
      </c>
      <c r="F47" s="54" t="str">
        <f>'Actual Expenditures '!$A$28</f>
        <v>Operating Costs:</v>
      </c>
      <c r="G47" s="67" t="str">
        <f>'Actual Expenditures '!$B$40</f>
        <v>47</v>
      </c>
      <c r="H47" s="54" t="str">
        <f>'Actual Expenditures '!$C$40</f>
        <v>Printing and Binding</v>
      </c>
      <c r="I47" s="68">
        <f>'Actual Expenditures '!$D$40</f>
        <v>0</v>
      </c>
      <c r="Y47" s="54" t="s">
        <v>27</v>
      </c>
      <c r="Z47" s="54">
        <v>28</v>
      </c>
    </row>
    <row r="48" spans="1:26">
      <c r="A48" s="54" t="e">
        <f t="shared" si="0"/>
        <v>#N/A</v>
      </c>
      <c r="B48" s="65">
        <f t="shared" si="1"/>
        <v>24</v>
      </c>
      <c r="C48" s="66" t="s">
        <v>261</v>
      </c>
      <c r="D48" s="54">
        <f>'Actual Expenditures '!$D$9</f>
        <v>604</v>
      </c>
      <c r="E48" s="54" t="str">
        <f>'Actual Expenditures '!$D$10</f>
        <v>Clerk Court Admin.</v>
      </c>
      <c r="F48" s="54" t="str">
        <f>'Actual Expenditures '!$A$28</f>
        <v>Operating Costs:</v>
      </c>
      <c r="G48" s="67" t="str">
        <f>'Actual Expenditures '!$B$41</f>
        <v>48</v>
      </c>
      <c r="H48" s="54" t="str">
        <f>'Actual Expenditures '!$C$41</f>
        <v>Promotional Activities</v>
      </c>
      <c r="I48" s="68">
        <f>'Actual Expenditures '!$D$41</f>
        <v>0</v>
      </c>
      <c r="Y48" s="54" t="s">
        <v>28</v>
      </c>
      <c r="Z48" s="54">
        <v>29</v>
      </c>
    </row>
    <row r="49" spans="1:26">
      <c r="A49" s="54" t="e">
        <f t="shared" si="0"/>
        <v>#N/A</v>
      </c>
      <c r="B49" s="65">
        <f t="shared" si="1"/>
        <v>24</v>
      </c>
      <c r="C49" s="66" t="s">
        <v>261</v>
      </c>
      <c r="D49" s="54">
        <f>'Actual Expenditures '!$D$9</f>
        <v>604</v>
      </c>
      <c r="E49" s="54" t="str">
        <f>'Actual Expenditures '!$D$10</f>
        <v>Clerk Court Admin.</v>
      </c>
      <c r="F49" s="54" t="str">
        <f>'Actual Expenditures '!$A$28</f>
        <v>Operating Costs:</v>
      </c>
      <c r="G49" s="67" t="str">
        <f>'Actual Expenditures '!$B$42</f>
        <v>49</v>
      </c>
      <c r="H49" s="54" t="str">
        <f>'Actual Expenditures '!$C$42</f>
        <v>Other Current Charges &amp; Obligations</v>
      </c>
      <c r="I49" s="68">
        <f>'Actual Expenditures '!$D$42</f>
        <v>0</v>
      </c>
      <c r="Y49" s="54" t="s">
        <v>29</v>
      </c>
      <c r="Z49" s="54">
        <v>30</v>
      </c>
    </row>
    <row r="50" spans="1:26">
      <c r="A50" s="54" t="e">
        <f t="shared" si="0"/>
        <v>#N/A</v>
      </c>
      <c r="B50" s="65">
        <f t="shared" si="1"/>
        <v>24</v>
      </c>
      <c r="C50" s="66" t="s">
        <v>261</v>
      </c>
      <c r="D50" s="54">
        <f>'Actual Expenditures '!$D$9</f>
        <v>604</v>
      </c>
      <c r="E50" s="54" t="str">
        <f>'Actual Expenditures '!$D$10</f>
        <v>Clerk Court Admin.</v>
      </c>
      <c r="F50" s="54" t="str">
        <f>'Actual Expenditures '!$A$28</f>
        <v>Operating Costs:</v>
      </c>
      <c r="G50" s="67" t="str">
        <f>'Actual Expenditures '!$B$43</f>
        <v>51</v>
      </c>
      <c r="H50" s="54" t="str">
        <f>'Actual Expenditures '!$C$43</f>
        <v>Office Supplies</v>
      </c>
      <c r="I50" s="68">
        <f>'Actual Expenditures '!$D$43</f>
        <v>0</v>
      </c>
      <c r="Y50" s="54" t="s">
        <v>30</v>
      </c>
      <c r="Z50" s="54">
        <v>31</v>
      </c>
    </row>
    <row r="51" spans="1:26">
      <c r="A51" s="54" t="e">
        <f t="shared" si="0"/>
        <v>#N/A</v>
      </c>
      <c r="B51" s="65">
        <f t="shared" si="1"/>
        <v>24</v>
      </c>
      <c r="C51" s="66" t="s">
        <v>261</v>
      </c>
      <c r="D51" s="54">
        <f>'Actual Expenditures '!$D$9</f>
        <v>604</v>
      </c>
      <c r="E51" s="54" t="str">
        <f>'Actual Expenditures '!$D$10</f>
        <v>Clerk Court Admin.</v>
      </c>
      <c r="F51" s="54" t="str">
        <f>'Actual Expenditures '!$A$28</f>
        <v>Operating Costs:</v>
      </c>
      <c r="G51" s="67" t="str">
        <f>'Actual Expenditures '!$B$44</f>
        <v>52</v>
      </c>
      <c r="H51" s="54" t="str">
        <f>'Actual Expenditures '!$C$44</f>
        <v>Operating Supplies</v>
      </c>
      <c r="I51" s="68">
        <f>'Actual Expenditures '!$D$44</f>
        <v>0</v>
      </c>
      <c r="Y51" s="54" t="s">
        <v>31</v>
      </c>
      <c r="Z51" s="54">
        <v>32</v>
      </c>
    </row>
    <row r="52" spans="1:26">
      <c r="A52" s="54" t="e">
        <f t="shared" si="0"/>
        <v>#N/A</v>
      </c>
      <c r="B52" s="65">
        <f t="shared" si="1"/>
        <v>24</v>
      </c>
      <c r="C52" s="66" t="s">
        <v>261</v>
      </c>
      <c r="D52" s="54">
        <f>'Actual Expenditures '!$D$9</f>
        <v>604</v>
      </c>
      <c r="E52" s="54" t="str">
        <f>'Actual Expenditures '!$D$10</f>
        <v>Clerk Court Admin.</v>
      </c>
      <c r="F52" s="54" t="str">
        <f>'Actual Expenditures '!$A$28</f>
        <v>Operating Costs:</v>
      </c>
      <c r="G52" s="67" t="str">
        <f>'Actual Expenditures '!$B$45</f>
        <v>54</v>
      </c>
      <c r="H52" s="54" t="str">
        <f>'Actual Expenditures '!$C$45</f>
        <v>Books, Publications, Subscriptions, Memberships</v>
      </c>
      <c r="I52" s="68">
        <f>'Actual Expenditures '!$D$45</f>
        <v>0</v>
      </c>
      <c r="Y52" s="54" t="s">
        <v>32</v>
      </c>
      <c r="Z52" s="54">
        <v>33</v>
      </c>
    </row>
    <row r="53" spans="1:26">
      <c r="A53" s="54" t="e">
        <f t="shared" si="0"/>
        <v>#N/A</v>
      </c>
      <c r="B53" s="65">
        <f t="shared" si="1"/>
        <v>24</v>
      </c>
      <c r="C53" s="66" t="s">
        <v>261</v>
      </c>
      <c r="D53" s="54">
        <f>'Actual Expenditures '!$D$9</f>
        <v>604</v>
      </c>
      <c r="E53" s="54" t="str">
        <f>'Actual Expenditures '!$D$10</f>
        <v>Clerk Court Admin.</v>
      </c>
      <c r="F53" s="54" t="str">
        <f>'Actual Expenditures '!$A$28</f>
        <v>Operating Costs:</v>
      </c>
      <c r="G53" s="67" t="str">
        <f>'Actual Expenditures '!$B$46</f>
        <v>55</v>
      </c>
      <c r="H53" s="54" t="str">
        <f>'Actual Expenditures '!$C$46</f>
        <v>Training</v>
      </c>
      <c r="I53" s="68">
        <f>'Actual Expenditures '!$D$46</f>
        <v>0</v>
      </c>
      <c r="Y53" s="54" t="s">
        <v>33</v>
      </c>
      <c r="Z53" s="54">
        <v>34</v>
      </c>
    </row>
    <row r="54" spans="1:26">
      <c r="A54" s="54" t="e">
        <f t="shared" si="0"/>
        <v>#N/A</v>
      </c>
      <c r="B54" s="65">
        <f t="shared" si="1"/>
        <v>24</v>
      </c>
      <c r="C54" s="66" t="s">
        <v>261</v>
      </c>
      <c r="D54" s="54">
        <f>'Actual Expenditures '!$D$9</f>
        <v>604</v>
      </c>
      <c r="E54" s="54" t="str">
        <f>'Actual Expenditures '!$D$10</f>
        <v>Clerk Court Admin.</v>
      </c>
      <c r="F54" s="54" t="str">
        <f>'Actual Expenditures '!$A$28</f>
        <v>Operating Costs:</v>
      </c>
      <c r="G54" s="67" t="str">
        <f>'Actual Expenditures '!$B$47</f>
        <v>59</v>
      </c>
      <c r="H54" s="54" t="str">
        <f>'Actual Expenditures '!$C$47</f>
        <v>Depreciation</v>
      </c>
      <c r="I54" s="68">
        <f>'Actual Expenditures '!$D$47</f>
        <v>0</v>
      </c>
      <c r="Y54" s="54" t="s">
        <v>34</v>
      </c>
      <c r="Z54" s="54">
        <v>35</v>
      </c>
    </row>
    <row r="55" spans="1:26">
      <c r="A55" s="54" t="e">
        <f t="shared" si="0"/>
        <v>#N/A</v>
      </c>
      <c r="B55" s="65">
        <f t="shared" si="1"/>
        <v>24</v>
      </c>
      <c r="C55" s="66" t="s">
        <v>261</v>
      </c>
      <c r="D55" s="54">
        <f>'Actual Expenditures '!$D$9</f>
        <v>604</v>
      </c>
      <c r="E55" s="54" t="str">
        <f>'Actual Expenditures '!$D$10</f>
        <v>Clerk Court Admin.</v>
      </c>
      <c r="F55" s="54" t="str">
        <f>'Actual Expenditures '!$A$28</f>
        <v>Operating Costs:</v>
      </c>
      <c r="G55" s="67">
        <f>'Actual Expenditures '!$B$48</f>
        <v>0</v>
      </c>
      <c r="H55" s="54" t="str">
        <f>'Actual Expenditures '!$C$48</f>
        <v>TOTAL Operating Costs:</v>
      </c>
      <c r="I55" s="68">
        <f>'Actual Expenditures '!$D$48</f>
        <v>0</v>
      </c>
      <c r="Y55" s="54" t="s">
        <v>35</v>
      </c>
      <c r="Z55" s="54">
        <v>36</v>
      </c>
    </row>
    <row r="56" spans="1:26">
      <c r="A56" s="54" t="e">
        <f t="shared" si="0"/>
        <v>#N/A</v>
      </c>
      <c r="B56" s="65">
        <f t="shared" si="1"/>
        <v>24</v>
      </c>
      <c r="C56" s="66" t="s">
        <v>261</v>
      </c>
      <c r="D56" s="54">
        <f>'Actual Expenditures '!$D$9</f>
        <v>604</v>
      </c>
      <c r="E56" s="54" t="str">
        <f>'Actual Expenditures '!$D$10</f>
        <v>Clerk Court Admin.</v>
      </c>
      <c r="F56" s="54" t="str">
        <f>'Actual Expenditures '!$A$50</f>
        <v>Capital Costs:</v>
      </c>
      <c r="G56" s="69" t="str">
        <f>'Actual Expenditures '!$B$51</f>
        <v>60 - 68</v>
      </c>
      <c r="H56" s="54" t="str">
        <f>'Actual Expenditures '!$C$51</f>
        <v>TOTAL Capital Costs:</v>
      </c>
      <c r="I56" s="68">
        <f>'Actual Expenditures '!$D$51</f>
        <v>0</v>
      </c>
      <c r="Y56" s="54" t="s">
        <v>36</v>
      </c>
      <c r="Z56" s="54">
        <v>37</v>
      </c>
    </row>
    <row r="57" spans="1:26">
      <c r="A57" s="54" t="e">
        <f t="shared" si="0"/>
        <v>#N/A</v>
      </c>
      <c r="B57" s="65">
        <f t="shared" si="1"/>
        <v>24</v>
      </c>
      <c r="C57" s="66" t="s">
        <v>261</v>
      </c>
      <c r="D57" s="54">
        <f>'Actual Expenditures '!$D$9</f>
        <v>604</v>
      </c>
      <c r="E57" s="54" t="str">
        <f>'Actual Expenditures '!$D$10</f>
        <v>Clerk Court Admin.</v>
      </c>
      <c r="F57" s="66" t="s">
        <v>265</v>
      </c>
      <c r="G57" s="66" t="s">
        <v>266</v>
      </c>
      <c r="H57" s="54" t="str">
        <f>'Actual Expenditures '!$C$54</f>
        <v xml:space="preserve">TOTAL COURT-SIDE EXPENDITURES:  </v>
      </c>
      <c r="I57" s="68">
        <f>'Actual Expenditures '!$D$54</f>
        <v>0</v>
      </c>
      <c r="Y57" s="54" t="s">
        <v>37</v>
      </c>
      <c r="Z57" s="54">
        <v>38</v>
      </c>
    </row>
    <row r="58" spans="1:26">
      <c r="A58" s="54" t="e">
        <f t="shared" si="0"/>
        <v>#N/A</v>
      </c>
      <c r="B58" s="65">
        <f t="shared" si="1"/>
        <v>24</v>
      </c>
      <c r="C58" s="66" t="s">
        <v>261</v>
      </c>
      <c r="D58" s="54">
        <f>'Actual Expenditures '!$E$9</f>
        <v>608</v>
      </c>
      <c r="E58" s="54" t="str">
        <f>'Actual Expenditures '!$E$10</f>
        <v>Jury 
Management</v>
      </c>
      <c r="F58" s="54" t="str">
        <f>'Actual Expenditures '!$A$11</f>
        <v>Salary and Benefits Costs:</v>
      </c>
      <c r="G58" s="70" t="str">
        <f>'Actual Expenditures '!$B$12</f>
        <v>11</v>
      </c>
      <c r="H58" s="54" t="str">
        <f>'Actual Expenditures '!$C$12</f>
        <v>Salary - Executive</v>
      </c>
      <c r="I58" s="68">
        <f>'Actual Expenditures '!$E$12</f>
        <v>0</v>
      </c>
      <c r="Y58" s="54" t="s">
        <v>38</v>
      </c>
      <c r="Z58" s="54">
        <v>39</v>
      </c>
    </row>
    <row r="59" spans="1:26">
      <c r="A59" s="54" t="e">
        <f t="shared" si="0"/>
        <v>#N/A</v>
      </c>
      <c r="B59" s="65">
        <f t="shared" si="1"/>
        <v>24</v>
      </c>
      <c r="C59" s="66" t="s">
        <v>261</v>
      </c>
      <c r="D59" s="54">
        <f>'Actual Expenditures '!$E$9</f>
        <v>608</v>
      </c>
      <c r="E59" s="54" t="str">
        <f>'Actual Expenditures '!$E$10</f>
        <v>Jury 
Management</v>
      </c>
      <c r="F59" s="54" t="str">
        <f>'Actual Expenditures '!$A$11</f>
        <v>Salary and Benefits Costs:</v>
      </c>
      <c r="G59" s="70" t="str">
        <f>'Actual Expenditures '!$B$13</f>
        <v>12</v>
      </c>
      <c r="H59" s="54" t="str">
        <f>'Actual Expenditures '!$C$13</f>
        <v>Salary - Regular Employees</v>
      </c>
      <c r="I59" s="68">
        <f>'Actual Expenditures '!$E$13</f>
        <v>0</v>
      </c>
      <c r="Y59" s="54" t="s">
        <v>39</v>
      </c>
      <c r="Z59" s="54">
        <v>40</v>
      </c>
    </row>
    <row r="60" spans="1:26">
      <c r="A60" s="54" t="e">
        <f t="shared" si="0"/>
        <v>#N/A</v>
      </c>
      <c r="B60" s="65">
        <f t="shared" si="1"/>
        <v>24</v>
      </c>
      <c r="C60" s="66" t="s">
        <v>261</v>
      </c>
      <c r="D60" s="54">
        <f>'Actual Expenditures '!$E$9</f>
        <v>608</v>
      </c>
      <c r="E60" s="54" t="str">
        <f>'Actual Expenditures '!$E$10</f>
        <v>Jury 
Management</v>
      </c>
      <c r="F60" s="54" t="str">
        <f>'Actual Expenditures '!$A$11</f>
        <v>Salary and Benefits Costs:</v>
      </c>
      <c r="G60" s="70">
        <f>'Actual Expenditures '!$B$14</f>
        <v>13</v>
      </c>
      <c r="H60" s="54" t="str">
        <f>'Actual Expenditures '!$C$14</f>
        <v>Salary - Other Employees (OPS, etc.)</v>
      </c>
      <c r="I60" s="68">
        <f>'Actual Expenditures '!$E$14</f>
        <v>0</v>
      </c>
      <c r="Y60" s="54" t="s">
        <v>40</v>
      </c>
      <c r="Z60" s="54">
        <v>41</v>
      </c>
    </row>
    <row r="61" spans="1:26">
      <c r="A61" s="54" t="e">
        <f t="shared" si="0"/>
        <v>#N/A</v>
      </c>
      <c r="B61" s="65">
        <f t="shared" si="1"/>
        <v>24</v>
      </c>
      <c r="C61" s="66" t="s">
        <v>261</v>
      </c>
      <c r="D61" s="54">
        <f>'Actual Expenditures '!$E$9</f>
        <v>608</v>
      </c>
      <c r="E61" s="54" t="str">
        <f>'Actual Expenditures '!$E$10</f>
        <v>Jury 
Management</v>
      </c>
      <c r="F61" s="54" t="str">
        <f>'Actual Expenditures '!$A$11</f>
        <v>Salary and Benefits Costs:</v>
      </c>
      <c r="G61" s="70">
        <f>'Actual Expenditures '!$B$15</f>
        <v>14</v>
      </c>
      <c r="H61" s="54" t="str">
        <f>'Actual Expenditures '!$C$15</f>
        <v>Salary - Overtime</v>
      </c>
      <c r="I61" s="68">
        <f>'Actual Expenditures '!$E$15</f>
        <v>0</v>
      </c>
      <c r="Y61" s="54" t="s">
        <v>41</v>
      </c>
      <c r="Z61" s="54">
        <v>42</v>
      </c>
    </row>
    <row r="62" spans="1:26">
      <c r="A62" s="54" t="e">
        <f t="shared" si="0"/>
        <v>#N/A</v>
      </c>
      <c r="B62" s="65">
        <f t="shared" si="1"/>
        <v>24</v>
      </c>
      <c r="C62" s="66" t="s">
        <v>261</v>
      </c>
      <c r="D62" s="54">
        <f>'Actual Expenditures '!$E$9</f>
        <v>608</v>
      </c>
      <c r="E62" s="54" t="str">
        <f>'Actual Expenditures '!$E$10</f>
        <v>Jury 
Management</v>
      </c>
      <c r="F62" s="54" t="str">
        <f>'Actual Expenditures '!$A$11</f>
        <v>Salary and Benefits Costs:</v>
      </c>
      <c r="G62" s="70" t="str">
        <f>'Actual Expenditures '!$B$16</f>
        <v>15</v>
      </c>
      <c r="H62" s="54" t="str">
        <f>'Actual Expenditures '!$C$16</f>
        <v>Salary - Special Pay</v>
      </c>
      <c r="I62" s="68">
        <f>'Actual Expenditures '!$E$16</f>
        <v>0</v>
      </c>
      <c r="Y62" s="54" t="s">
        <v>42</v>
      </c>
      <c r="Z62" s="54">
        <v>43</v>
      </c>
    </row>
    <row r="63" spans="1:26">
      <c r="A63" s="54" t="e">
        <f t="shared" si="0"/>
        <v>#N/A</v>
      </c>
      <c r="B63" s="65">
        <f t="shared" si="1"/>
        <v>24</v>
      </c>
      <c r="C63" s="66" t="s">
        <v>261</v>
      </c>
      <c r="D63" s="54">
        <f>'Actual Expenditures '!$E$9</f>
        <v>608</v>
      </c>
      <c r="E63" s="54" t="str">
        <f>'Actual Expenditures '!$E$10</f>
        <v>Jury 
Management</v>
      </c>
      <c r="F63" s="54" t="str">
        <f>'Actual Expenditures '!$A$11</f>
        <v>Salary and Benefits Costs:</v>
      </c>
      <c r="G63" s="70" t="str">
        <f>'Actual Expenditures '!$B$17</f>
        <v>16</v>
      </c>
      <c r="H63" s="54" t="str">
        <f>'Actual Expenditures '!$C$17</f>
        <v>Compensated Leave</v>
      </c>
      <c r="I63" s="68">
        <f>'Actual Expenditures '!$E$17</f>
        <v>0</v>
      </c>
      <c r="Y63" s="54" t="s">
        <v>74</v>
      </c>
      <c r="Z63" s="54">
        <v>13</v>
      </c>
    </row>
    <row r="64" spans="1:26">
      <c r="A64" s="54" t="e">
        <f t="shared" si="0"/>
        <v>#N/A</v>
      </c>
      <c r="B64" s="65">
        <f t="shared" si="1"/>
        <v>24</v>
      </c>
      <c r="C64" s="66" t="s">
        <v>261</v>
      </c>
      <c r="D64" s="54">
        <f>'Actual Expenditures '!$E$9</f>
        <v>608</v>
      </c>
      <c r="E64" s="54" t="str">
        <f>'Actual Expenditures '!$E$10</f>
        <v>Jury 
Management</v>
      </c>
      <c r="F64" s="54" t="str">
        <f>'Actual Expenditures '!$A$11</f>
        <v>Salary and Benefits Costs:</v>
      </c>
      <c r="G64" s="70" t="str">
        <f>'Actual Expenditures '!$B$18</f>
        <v>17</v>
      </c>
      <c r="H64" s="54" t="str">
        <f>'Actual Expenditures '!$C$18</f>
        <v>Compensated Sick Leave</v>
      </c>
      <c r="I64" s="68">
        <f>'Actual Expenditures '!$E$18</f>
        <v>0</v>
      </c>
      <c r="Y64" s="54" t="s">
        <v>43</v>
      </c>
      <c r="Z64" s="54">
        <v>44</v>
      </c>
    </row>
    <row r="65" spans="1:26">
      <c r="A65" s="54" t="e">
        <f t="shared" si="0"/>
        <v>#N/A</v>
      </c>
      <c r="B65" s="65">
        <f t="shared" si="1"/>
        <v>24</v>
      </c>
      <c r="C65" s="66" t="s">
        <v>261</v>
      </c>
      <c r="D65" s="54">
        <f>'Actual Expenditures '!$E$9</f>
        <v>608</v>
      </c>
      <c r="E65" s="54" t="str">
        <f>'Actual Expenditures '!$E$10</f>
        <v>Jury 
Management</v>
      </c>
      <c r="F65" s="54" t="str">
        <f>'Actual Expenditures '!$A$11</f>
        <v>Salary and Benefits Costs:</v>
      </c>
      <c r="G65" s="70" t="str">
        <f>'Actual Expenditures '!$B$19</f>
        <v>18</v>
      </c>
      <c r="H65" s="54" t="str">
        <f>'Actual Expenditures '!$C$19</f>
        <v>Compensated Compensatory Leave</v>
      </c>
      <c r="I65" s="68">
        <f>'Actual Expenditures '!$E$19</f>
        <v>0</v>
      </c>
      <c r="Y65" s="54" t="s">
        <v>44</v>
      </c>
      <c r="Z65" s="54">
        <v>45</v>
      </c>
    </row>
    <row r="66" spans="1:26">
      <c r="A66" s="54" t="e">
        <f t="shared" si="0"/>
        <v>#N/A</v>
      </c>
      <c r="B66" s="65">
        <f t="shared" si="1"/>
        <v>24</v>
      </c>
      <c r="C66" s="66" t="s">
        <v>261</v>
      </c>
      <c r="D66" s="54">
        <f>'Actual Expenditures '!$E$9</f>
        <v>608</v>
      </c>
      <c r="E66" s="54" t="str">
        <f>'Actual Expenditures '!$E$10</f>
        <v>Jury 
Management</v>
      </c>
      <c r="F66" s="54" t="str">
        <f>'Actual Expenditures '!$A$11</f>
        <v>Salary and Benefits Costs:</v>
      </c>
      <c r="G66" s="70" t="str">
        <f>'Actual Expenditures '!$B$20</f>
        <v>21</v>
      </c>
      <c r="H66" s="54" t="str">
        <f>'Actual Expenditures '!$C$20</f>
        <v>FICA Taxes</v>
      </c>
      <c r="I66" s="68">
        <f>'Actual Expenditures '!$E$20</f>
        <v>0</v>
      </c>
      <c r="Y66" s="54" t="s">
        <v>45</v>
      </c>
      <c r="Z66" s="54">
        <v>46</v>
      </c>
    </row>
    <row r="67" spans="1:26">
      <c r="A67" s="54" t="e">
        <f t="shared" si="0"/>
        <v>#N/A</v>
      </c>
      <c r="B67" s="65">
        <f t="shared" si="1"/>
        <v>24</v>
      </c>
      <c r="C67" s="66" t="s">
        <v>261</v>
      </c>
      <c r="D67" s="54">
        <f>'Actual Expenditures '!$E$9</f>
        <v>608</v>
      </c>
      <c r="E67" s="54" t="str">
        <f>'Actual Expenditures '!$E$10</f>
        <v>Jury 
Management</v>
      </c>
      <c r="F67" s="54" t="str">
        <f>'Actual Expenditures '!$A$11</f>
        <v>Salary and Benefits Costs:</v>
      </c>
      <c r="G67" s="70" t="str">
        <f>'Actual Expenditures '!$B$21</f>
        <v>22</v>
      </c>
      <c r="H67" s="54" t="str">
        <f>'Actual Expenditures '!$C$21</f>
        <v>FRS - Retirement Contributions</v>
      </c>
      <c r="I67" s="68">
        <f>'Actual Expenditures '!$E$21</f>
        <v>0</v>
      </c>
      <c r="Y67" s="54" t="s">
        <v>46</v>
      </c>
      <c r="Z67" s="54">
        <v>47</v>
      </c>
    </row>
    <row r="68" spans="1:26">
      <c r="A68" s="54" t="e">
        <f t="shared" si="0"/>
        <v>#N/A</v>
      </c>
      <c r="B68" s="65">
        <f t="shared" si="1"/>
        <v>24</v>
      </c>
      <c r="C68" s="66" t="s">
        <v>261</v>
      </c>
      <c r="D68" s="54">
        <f>'Actual Expenditures '!$E$9</f>
        <v>608</v>
      </c>
      <c r="E68" s="54" t="str">
        <f>'Actual Expenditures '!$E$10</f>
        <v>Jury 
Management</v>
      </c>
      <c r="F68" s="54" t="str">
        <f>'Actual Expenditures '!$A$11</f>
        <v>Salary and Benefits Costs:</v>
      </c>
      <c r="G68" s="70" t="str">
        <f>'Actual Expenditures '!$B$22</f>
        <v>23</v>
      </c>
      <c r="H68" s="54" t="str">
        <f>'Actual Expenditures '!$C$22</f>
        <v>Life and Health Insurance (and Other Benefits)</v>
      </c>
      <c r="I68" s="68">
        <f>'Actual Expenditures '!$E$22</f>
        <v>0</v>
      </c>
      <c r="Y68" s="54" t="s">
        <v>47</v>
      </c>
      <c r="Z68" s="54">
        <v>48</v>
      </c>
    </row>
    <row r="69" spans="1:26">
      <c r="A69" s="54" t="e">
        <f t="shared" si="0"/>
        <v>#N/A</v>
      </c>
      <c r="B69" s="65">
        <f t="shared" si="1"/>
        <v>24</v>
      </c>
      <c r="C69" s="66" t="s">
        <v>261</v>
      </c>
      <c r="D69" s="54">
        <f>'Actual Expenditures '!$E$9</f>
        <v>608</v>
      </c>
      <c r="E69" s="54" t="str">
        <f>'Actual Expenditures '!$E$10</f>
        <v>Jury 
Management</v>
      </c>
      <c r="F69" s="54" t="str">
        <f>'Actual Expenditures '!$A$11</f>
        <v>Salary and Benefits Costs:</v>
      </c>
      <c r="G69" s="70" t="str">
        <f>'Actual Expenditures '!$B$23</f>
        <v>24</v>
      </c>
      <c r="H69" s="54" t="str">
        <f>'Actual Expenditures '!$C$23</f>
        <v>Workers' Compensation</v>
      </c>
      <c r="I69" s="68">
        <f>'Actual Expenditures '!$E$23</f>
        <v>0</v>
      </c>
      <c r="Y69" s="54" t="s">
        <v>48</v>
      </c>
      <c r="Z69" s="54">
        <v>49</v>
      </c>
    </row>
    <row r="70" spans="1:26">
      <c r="A70" s="54" t="e">
        <f t="shared" si="0"/>
        <v>#N/A</v>
      </c>
      <c r="B70" s="65">
        <f t="shared" si="1"/>
        <v>24</v>
      </c>
      <c r="C70" s="66" t="s">
        <v>261</v>
      </c>
      <c r="D70" s="54">
        <f>'Actual Expenditures '!$E$9</f>
        <v>608</v>
      </c>
      <c r="E70" s="54" t="str">
        <f>'Actual Expenditures '!$E$10</f>
        <v>Jury 
Management</v>
      </c>
      <c r="F70" s="54" t="str">
        <f>'Actual Expenditures '!$A$11</f>
        <v>Salary and Benefits Costs:</v>
      </c>
      <c r="G70" s="70" t="str">
        <f>'Actual Expenditures '!$B$24</f>
        <v>25</v>
      </c>
      <c r="H70" s="54" t="str">
        <f>'Actual Expenditures '!$C$24</f>
        <v>Unemployment Compensation</v>
      </c>
      <c r="I70" s="68">
        <f>'Actual Expenditures '!$E$24</f>
        <v>0</v>
      </c>
      <c r="Y70" s="54" t="s">
        <v>49</v>
      </c>
      <c r="Z70" s="54">
        <v>50</v>
      </c>
    </row>
    <row r="71" spans="1:26">
      <c r="A71" s="54" t="e">
        <f t="shared" si="0"/>
        <v>#N/A</v>
      </c>
      <c r="B71" s="65">
        <f t="shared" si="1"/>
        <v>24</v>
      </c>
      <c r="C71" s="66" t="s">
        <v>261</v>
      </c>
      <c r="D71" s="54">
        <f>'Actual Expenditures '!$E$9</f>
        <v>608</v>
      </c>
      <c r="E71" s="54" t="str">
        <f>'Actual Expenditures '!$E$10</f>
        <v>Jury 
Management</v>
      </c>
      <c r="F71" s="54" t="str">
        <f>'Actual Expenditures '!$A$11</f>
        <v>Salary and Benefits Costs:</v>
      </c>
      <c r="G71" s="70" t="str">
        <f>'Actual Expenditures '!$B$25</f>
        <v>26</v>
      </c>
      <c r="H71" s="54" t="str">
        <f>'Actual Expenditures '!$C$25</f>
        <v>Other Postemployment Benefits (OPEB)</v>
      </c>
      <c r="I71" s="68">
        <f>'Actual Expenditures '!$E$25</f>
        <v>0</v>
      </c>
      <c r="Y71" s="54" t="s">
        <v>50</v>
      </c>
      <c r="Z71" s="54">
        <v>51</v>
      </c>
    </row>
    <row r="72" spans="1:26">
      <c r="A72" s="54" t="e">
        <f t="shared" si="0"/>
        <v>#N/A</v>
      </c>
      <c r="B72" s="65">
        <f t="shared" si="1"/>
        <v>24</v>
      </c>
      <c r="C72" s="66" t="s">
        <v>261</v>
      </c>
      <c r="D72" s="54">
        <f>'Actual Expenditures '!$E$9</f>
        <v>608</v>
      </c>
      <c r="E72" s="54" t="str">
        <f>'Actual Expenditures '!$E$10</f>
        <v>Jury 
Management</v>
      </c>
      <c r="F72" s="54" t="str">
        <f>'Actual Expenditures '!$A$11</f>
        <v>Salary and Benefits Costs:</v>
      </c>
      <c r="G72" s="70">
        <f>'Actual Expenditures '!$B$26</f>
        <v>0</v>
      </c>
      <c r="H72" s="54" t="str">
        <f>'Actual Expenditures '!$C$26</f>
        <v>TOTAL Salary and Benefits:</v>
      </c>
      <c r="I72" s="68">
        <f>'Actual Expenditures '!$E$26</f>
        <v>0</v>
      </c>
      <c r="Y72" s="54" t="s">
        <v>51</v>
      </c>
      <c r="Z72" s="54">
        <v>52</v>
      </c>
    </row>
    <row r="73" spans="1:26">
      <c r="A73" s="54" t="e">
        <f t="shared" si="0"/>
        <v>#N/A</v>
      </c>
      <c r="B73" s="65">
        <f t="shared" si="1"/>
        <v>24</v>
      </c>
      <c r="C73" s="66" t="s">
        <v>261</v>
      </c>
      <c r="D73" s="54">
        <f>'Actual Expenditures '!$E$9</f>
        <v>608</v>
      </c>
      <c r="E73" s="54" t="str">
        <f>'Actual Expenditures '!$E$10</f>
        <v>Jury 
Management</v>
      </c>
      <c r="F73" s="54" t="str">
        <f>'Actual Expenditures '!$A$28</f>
        <v>Operating Costs:</v>
      </c>
      <c r="G73" s="70" t="str">
        <f>'Actual Expenditures '!$B$29</f>
        <v>31</v>
      </c>
      <c r="H73" s="54" t="str">
        <f>'Actual Expenditures '!$C$29</f>
        <v>Professional Services</v>
      </c>
      <c r="I73" s="68">
        <f>'Actual Expenditures '!$E$29</f>
        <v>0</v>
      </c>
      <c r="Y73" s="54" t="s">
        <v>52</v>
      </c>
      <c r="Z73" s="54">
        <v>53</v>
      </c>
    </row>
    <row r="74" spans="1:26">
      <c r="A74" s="54" t="e">
        <f t="shared" si="0"/>
        <v>#N/A</v>
      </c>
      <c r="B74" s="65">
        <f t="shared" si="1"/>
        <v>24</v>
      </c>
      <c r="C74" s="66" t="s">
        <v>261</v>
      </c>
      <c r="D74" s="54">
        <f>'Actual Expenditures '!$E$9</f>
        <v>608</v>
      </c>
      <c r="E74" s="54" t="str">
        <f>'Actual Expenditures '!$E$10</f>
        <v>Jury 
Management</v>
      </c>
      <c r="F74" s="54" t="str">
        <f>'Actual Expenditures '!$A$28</f>
        <v>Operating Costs:</v>
      </c>
      <c r="G74" s="70" t="str">
        <f>'Actual Expenditures '!$B$30</f>
        <v>32</v>
      </c>
      <c r="H74" s="54" t="str">
        <f>'Actual Expenditures '!$C$30</f>
        <v>Accounting &amp; Auditing</v>
      </c>
      <c r="I74" s="68">
        <f>'Actual Expenditures '!$E$30</f>
        <v>0</v>
      </c>
      <c r="Y74" s="54" t="s">
        <v>53</v>
      </c>
      <c r="Z74" s="54">
        <v>54</v>
      </c>
    </row>
    <row r="75" spans="1:26">
      <c r="A75" s="54" t="e">
        <f t="shared" si="0"/>
        <v>#N/A</v>
      </c>
      <c r="B75" s="65">
        <f t="shared" si="1"/>
        <v>24</v>
      </c>
      <c r="C75" s="66" t="s">
        <v>261</v>
      </c>
      <c r="D75" s="54">
        <f>'Actual Expenditures '!$E$9</f>
        <v>608</v>
      </c>
      <c r="E75" s="54" t="str">
        <f>'Actual Expenditures '!$E$10</f>
        <v>Jury 
Management</v>
      </c>
      <c r="F75" s="54" t="str">
        <f>'Actual Expenditures '!$A$28</f>
        <v>Operating Costs:</v>
      </c>
      <c r="G75" s="70" t="str">
        <f>'Actual Expenditures '!$B$31</f>
        <v>33</v>
      </c>
      <c r="H75" s="54" t="str">
        <f>'Actual Expenditures '!$C$31</f>
        <v>Court Reporter Services</v>
      </c>
      <c r="I75" s="68">
        <f>'Actual Expenditures '!$E$31</f>
        <v>0</v>
      </c>
      <c r="Y75" s="54" t="s">
        <v>75</v>
      </c>
      <c r="Z75" s="54">
        <v>58</v>
      </c>
    </row>
    <row r="76" spans="1:26">
      <c r="A76" s="54" t="e">
        <f t="shared" si="0"/>
        <v>#N/A</v>
      </c>
      <c r="B76" s="65">
        <f t="shared" si="1"/>
        <v>24</v>
      </c>
      <c r="C76" s="66" t="s">
        <v>261</v>
      </c>
      <c r="D76" s="54">
        <f>'Actual Expenditures '!$E$9</f>
        <v>608</v>
      </c>
      <c r="E76" s="54" t="str">
        <f>'Actual Expenditures '!$E$10</f>
        <v>Jury 
Management</v>
      </c>
      <c r="F76" s="54" t="str">
        <f>'Actual Expenditures '!$A$28</f>
        <v>Operating Costs:</v>
      </c>
      <c r="G76" s="70" t="str">
        <f>'Actual Expenditures '!$B$32</f>
        <v>34</v>
      </c>
      <c r="H76" s="54" t="str">
        <f>'Actual Expenditures '!$C$32</f>
        <v>Other Contracted Services</v>
      </c>
      <c r="I76" s="68">
        <f>'Actual Expenditures '!$E$32</f>
        <v>0</v>
      </c>
      <c r="Y76" s="54" t="s">
        <v>76</v>
      </c>
      <c r="Z76" s="54">
        <v>59</v>
      </c>
    </row>
    <row r="77" spans="1:26">
      <c r="A77" s="54" t="e">
        <f t="shared" si="0"/>
        <v>#N/A</v>
      </c>
      <c r="B77" s="65">
        <f t="shared" si="1"/>
        <v>24</v>
      </c>
      <c r="C77" s="66" t="s">
        <v>261</v>
      </c>
      <c r="D77" s="54">
        <f>'Actual Expenditures '!$E$9</f>
        <v>608</v>
      </c>
      <c r="E77" s="54" t="str">
        <f>'Actual Expenditures '!$E$10</f>
        <v>Jury 
Management</v>
      </c>
      <c r="F77" s="54" t="str">
        <f>'Actual Expenditures '!$A$28</f>
        <v>Operating Costs:</v>
      </c>
      <c r="G77" s="70" t="str">
        <f>'Actual Expenditures '!$B$33</f>
        <v>40</v>
      </c>
      <c r="H77" s="54" t="str">
        <f>'Actual Expenditures '!$C$33</f>
        <v>Travel and Per Diem</v>
      </c>
      <c r="I77" s="68">
        <f>'Actual Expenditures '!$E$33</f>
        <v>0</v>
      </c>
      <c r="Y77" s="54" t="s">
        <v>54</v>
      </c>
      <c r="Z77" s="54">
        <v>55</v>
      </c>
    </row>
    <row r="78" spans="1:26">
      <c r="A78" s="54" t="e">
        <f t="shared" si="0"/>
        <v>#N/A</v>
      </c>
      <c r="B78" s="65">
        <f t="shared" si="1"/>
        <v>24</v>
      </c>
      <c r="C78" s="66" t="s">
        <v>261</v>
      </c>
      <c r="D78" s="54">
        <f>'Actual Expenditures '!$E$9</f>
        <v>608</v>
      </c>
      <c r="E78" s="54" t="str">
        <f>'Actual Expenditures '!$E$10</f>
        <v>Jury 
Management</v>
      </c>
      <c r="F78" s="54" t="str">
        <f>'Actual Expenditures '!$A$28</f>
        <v>Operating Costs:</v>
      </c>
      <c r="G78" s="70" t="str">
        <f>'Actual Expenditures '!$B$34</f>
        <v>41</v>
      </c>
      <c r="H78" s="54" t="str">
        <f>'Actual Expenditures '!$C$34</f>
        <v>Communications</v>
      </c>
      <c r="I78" s="68">
        <f>'Actual Expenditures '!$E$34</f>
        <v>0</v>
      </c>
      <c r="Y78" s="54" t="s">
        <v>55</v>
      </c>
      <c r="Z78" s="54">
        <v>56</v>
      </c>
    </row>
    <row r="79" spans="1:26">
      <c r="A79" s="54" t="e">
        <f t="shared" si="0"/>
        <v>#N/A</v>
      </c>
      <c r="B79" s="65">
        <f t="shared" si="1"/>
        <v>24</v>
      </c>
      <c r="C79" s="66" t="s">
        <v>261</v>
      </c>
      <c r="D79" s="54">
        <f>'Actual Expenditures '!$E$9</f>
        <v>608</v>
      </c>
      <c r="E79" s="54" t="str">
        <f>'Actual Expenditures '!$E$10</f>
        <v>Jury 
Management</v>
      </c>
      <c r="F79" s="54" t="str">
        <f>'Actual Expenditures '!$A$28</f>
        <v>Operating Costs:</v>
      </c>
      <c r="G79" s="70" t="str">
        <f>'Actual Expenditures '!$B$35</f>
        <v>42</v>
      </c>
      <c r="H79" s="54" t="str">
        <f>'Actual Expenditures '!$C$35</f>
        <v>Freight and Postage</v>
      </c>
      <c r="I79" s="68">
        <f>'Actual Expenditures '!$E$35</f>
        <v>0</v>
      </c>
      <c r="Y79" s="54" t="s">
        <v>56</v>
      </c>
      <c r="Z79" s="54">
        <v>57</v>
      </c>
    </row>
    <row r="80" spans="1:26">
      <c r="A80" s="54" t="e">
        <f t="shared" si="0"/>
        <v>#N/A</v>
      </c>
      <c r="B80" s="65">
        <f t="shared" si="1"/>
        <v>24</v>
      </c>
      <c r="C80" s="66" t="s">
        <v>261</v>
      </c>
      <c r="D80" s="54">
        <f>'Actual Expenditures '!$E$9</f>
        <v>608</v>
      </c>
      <c r="E80" s="54" t="str">
        <f>'Actual Expenditures '!$E$10</f>
        <v>Jury 
Management</v>
      </c>
      <c r="F80" s="54" t="str">
        <f>'Actual Expenditures '!$A$28</f>
        <v>Operating Costs:</v>
      </c>
      <c r="G80" s="70" t="str">
        <f>'Actual Expenditures '!$B$36</f>
        <v>43</v>
      </c>
      <c r="H80" s="54" t="str">
        <f>'Actual Expenditures '!$C$36</f>
        <v>Utilities</v>
      </c>
      <c r="I80" s="68">
        <f>'Actual Expenditures '!$E$36</f>
        <v>0</v>
      </c>
      <c r="Y80" s="54" t="s">
        <v>57</v>
      </c>
      <c r="Z80" s="54">
        <v>60</v>
      </c>
    </row>
    <row r="81" spans="1:26">
      <c r="A81" s="54" t="e">
        <f t="shared" si="0"/>
        <v>#N/A</v>
      </c>
      <c r="B81" s="65">
        <f t="shared" si="1"/>
        <v>24</v>
      </c>
      <c r="C81" s="66" t="s">
        <v>261</v>
      </c>
      <c r="D81" s="54">
        <f>'Actual Expenditures '!$E$9</f>
        <v>608</v>
      </c>
      <c r="E81" s="54" t="str">
        <f>'Actual Expenditures '!$E$10</f>
        <v>Jury 
Management</v>
      </c>
      <c r="F81" s="54" t="str">
        <f>'Actual Expenditures '!$A$28</f>
        <v>Operating Costs:</v>
      </c>
      <c r="G81" s="70" t="str">
        <f>'Actual Expenditures '!$B$37</f>
        <v>44</v>
      </c>
      <c r="H81" s="54" t="str">
        <f>'Actual Expenditures '!$C$37</f>
        <v>Rentals and Leases</v>
      </c>
      <c r="I81" s="68">
        <f>'Actual Expenditures '!$E$37</f>
        <v>0</v>
      </c>
      <c r="Y81" s="54" t="s">
        <v>58</v>
      </c>
      <c r="Z81" s="54">
        <v>61</v>
      </c>
    </row>
    <row r="82" spans="1:26">
      <c r="A82" s="54" t="e">
        <f t="shared" si="0"/>
        <v>#N/A</v>
      </c>
      <c r="B82" s="65">
        <f t="shared" si="1"/>
        <v>24</v>
      </c>
      <c r="C82" s="66" t="s">
        <v>261</v>
      </c>
      <c r="D82" s="54">
        <f>'Actual Expenditures '!$E$9</f>
        <v>608</v>
      </c>
      <c r="E82" s="54" t="str">
        <f>'Actual Expenditures '!$E$10</f>
        <v>Jury 
Management</v>
      </c>
      <c r="F82" s="54" t="str">
        <f>'Actual Expenditures '!$A$28</f>
        <v>Operating Costs:</v>
      </c>
      <c r="G82" s="70" t="str">
        <f>'Actual Expenditures '!$B$38</f>
        <v>45</v>
      </c>
      <c r="H82" s="54" t="str">
        <f>'Actual Expenditures '!$C$38</f>
        <v>Insurance</v>
      </c>
      <c r="I82" s="68">
        <f>'Actual Expenditures '!$E$38</f>
        <v>0</v>
      </c>
      <c r="Y82" s="54" t="s">
        <v>59</v>
      </c>
      <c r="Z82" s="54">
        <v>62</v>
      </c>
    </row>
    <row r="83" spans="1:26">
      <c r="A83" s="54" t="e">
        <f t="shared" si="0"/>
        <v>#N/A</v>
      </c>
      <c r="B83" s="65">
        <f t="shared" si="1"/>
        <v>24</v>
      </c>
      <c r="C83" s="66" t="s">
        <v>261</v>
      </c>
      <c r="D83" s="54">
        <f>'Actual Expenditures '!$E$9</f>
        <v>608</v>
      </c>
      <c r="E83" s="54" t="str">
        <f>'Actual Expenditures '!$E$10</f>
        <v>Jury 
Management</v>
      </c>
      <c r="F83" s="54" t="str">
        <f>'Actual Expenditures '!$A$28</f>
        <v>Operating Costs:</v>
      </c>
      <c r="G83" s="70" t="str">
        <f>'Actual Expenditures '!$B$39</f>
        <v>46</v>
      </c>
      <c r="H83" s="54" t="str">
        <f>'Actual Expenditures '!$C$39</f>
        <v>Repair and Maintenance</v>
      </c>
      <c r="I83" s="68">
        <f>'Actual Expenditures '!$E$39</f>
        <v>0</v>
      </c>
      <c r="Y83" s="54" t="s">
        <v>60</v>
      </c>
      <c r="Z83" s="54">
        <v>63</v>
      </c>
    </row>
    <row r="84" spans="1:26">
      <c r="A84" s="54" t="e">
        <f t="shared" si="0"/>
        <v>#N/A</v>
      </c>
      <c r="B84" s="65">
        <f t="shared" si="1"/>
        <v>24</v>
      </c>
      <c r="C84" s="66" t="s">
        <v>261</v>
      </c>
      <c r="D84" s="54">
        <f>'Actual Expenditures '!$E$9</f>
        <v>608</v>
      </c>
      <c r="E84" s="54" t="str">
        <f>'Actual Expenditures '!$E$10</f>
        <v>Jury 
Management</v>
      </c>
      <c r="F84" s="54" t="str">
        <f>'Actual Expenditures '!$A$28</f>
        <v>Operating Costs:</v>
      </c>
      <c r="G84" s="70" t="str">
        <f>'Actual Expenditures '!$B$40</f>
        <v>47</v>
      </c>
      <c r="H84" s="54" t="str">
        <f>'Actual Expenditures '!$C$40</f>
        <v>Printing and Binding</v>
      </c>
      <c r="I84" s="68">
        <f>'Actual Expenditures '!$E$40</f>
        <v>0</v>
      </c>
      <c r="Y84" s="54" t="s">
        <v>61</v>
      </c>
      <c r="Z84" s="54">
        <v>64</v>
      </c>
    </row>
    <row r="85" spans="1:26">
      <c r="A85" s="54" t="e">
        <f t="shared" si="0"/>
        <v>#N/A</v>
      </c>
      <c r="B85" s="65">
        <f t="shared" si="1"/>
        <v>24</v>
      </c>
      <c r="C85" s="66" t="s">
        <v>261</v>
      </c>
      <c r="D85" s="54">
        <f>'Actual Expenditures '!$E$9</f>
        <v>608</v>
      </c>
      <c r="E85" s="54" t="str">
        <f>'Actual Expenditures '!$E$10</f>
        <v>Jury 
Management</v>
      </c>
      <c r="F85" s="54" t="str">
        <f>'Actual Expenditures '!$A$28</f>
        <v>Operating Costs:</v>
      </c>
      <c r="G85" s="70" t="str">
        <f>'Actual Expenditures '!$B$41</f>
        <v>48</v>
      </c>
      <c r="H85" s="54" t="str">
        <f>'Actual Expenditures '!$C$41</f>
        <v>Promotional Activities</v>
      </c>
      <c r="I85" s="68">
        <f>'Actual Expenditures '!$E$41</f>
        <v>0</v>
      </c>
      <c r="Y85" s="54" t="s">
        <v>62</v>
      </c>
      <c r="Z85" s="54">
        <v>65</v>
      </c>
    </row>
    <row r="86" spans="1:26">
      <c r="A86" s="54" t="e">
        <f t="shared" ref="A86:A149" si="2">$A$21</f>
        <v>#N/A</v>
      </c>
      <c r="B86" s="65">
        <f t="shared" ref="B86:B149" si="3">($N$2-1999)</f>
        <v>24</v>
      </c>
      <c r="C86" s="66" t="s">
        <v>261</v>
      </c>
      <c r="D86" s="54">
        <f>'Actual Expenditures '!$E$9</f>
        <v>608</v>
      </c>
      <c r="E86" s="54" t="str">
        <f>'Actual Expenditures '!$E$10</f>
        <v>Jury 
Management</v>
      </c>
      <c r="F86" s="54" t="str">
        <f>'Actual Expenditures '!$A$28</f>
        <v>Operating Costs:</v>
      </c>
      <c r="G86" s="70" t="str">
        <f>'Actual Expenditures '!$B$42</f>
        <v>49</v>
      </c>
      <c r="H86" s="54" t="str">
        <f>'Actual Expenditures '!$C$42</f>
        <v>Other Current Charges &amp; Obligations</v>
      </c>
      <c r="I86" s="68">
        <f>'Actual Expenditures '!$E$42</f>
        <v>0</v>
      </c>
      <c r="Y86" s="54" t="s">
        <v>63</v>
      </c>
      <c r="Z86" s="54">
        <v>66</v>
      </c>
    </row>
    <row r="87" spans="1:26">
      <c r="A87" s="54" t="e">
        <f t="shared" si="2"/>
        <v>#N/A</v>
      </c>
      <c r="B87" s="65">
        <f t="shared" si="3"/>
        <v>24</v>
      </c>
      <c r="C87" s="66" t="s">
        <v>261</v>
      </c>
      <c r="D87" s="54">
        <f>'Actual Expenditures '!$E$9</f>
        <v>608</v>
      </c>
      <c r="E87" s="54" t="str">
        <f>'Actual Expenditures '!$E$10</f>
        <v>Jury 
Management</v>
      </c>
      <c r="F87" s="54" t="str">
        <f>'Actual Expenditures '!$A$28</f>
        <v>Operating Costs:</v>
      </c>
      <c r="G87" s="70" t="str">
        <f>'Actual Expenditures '!$B$43</f>
        <v>51</v>
      </c>
      <c r="H87" s="54" t="str">
        <f>'Actual Expenditures '!$C$43</f>
        <v>Office Supplies</v>
      </c>
      <c r="I87" s="68">
        <f>'Actual Expenditures '!$E$43</f>
        <v>0</v>
      </c>
      <c r="Y87" s="54" t="s">
        <v>64</v>
      </c>
      <c r="Z87" s="54">
        <v>67</v>
      </c>
    </row>
    <row r="88" spans="1:26">
      <c r="A88" s="54" t="e">
        <f t="shared" si="2"/>
        <v>#N/A</v>
      </c>
      <c r="B88" s="65">
        <f t="shared" si="3"/>
        <v>24</v>
      </c>
      <c r="C88" s="66" t="s">
        <v>261</v>
      </c>
      <c r="D88" s="54">
        <f>'Actual Expenditures '!$E$9</f>
        <v>608</v>
      </c>
      <c r="E88" s="54" t="str">
        <f>'Actual Expenditures '!$E$10</f>
        <v>Jury 
Management</v>
      </c>
      <c r="F88" s="54" t="str">
        <f>'Actual Expenditures '!$A$28</f>
        <v>Operating Costs:</v>
      </c>
      <c r="G88" s="70" t="str">
        <f>'Actual Expenditures '!$B$44</f>
        <v>52</v>
      </c>
      <c r="H88" s="54" t="str">
        <f>'Actual Expenditures '!$C$44</f>
        <v>Operating Supplies</v>
      </c>
      <c r="I88" s="68">
        <f>'Actual Expenditures '!$E$44</f>
        <v>0</v>
      </c>
    </row>
    <row r="89" spans="1:26">
      <c r="A89" s="54" t="e">
        <f t="shared" si="2"/>
        <v>#N/A</v>
      </c>
      <c r="B89" s="65">
        <f t="shared" si="3"/>
        <v>24</v>
      </c>
      <c r="C89" s="66" t="s">
        <v>261</v>
      </c>
      <c r="D89" s="54">
        <f>'Actual Expenditures '!$E$9</f>
        <v>608</v>
      </c>
      <c r="E89" s="54" t="str">
        <f>'Actual Expenditures '!$E$10</f>
        <v>Jury 
Management</v>
      </c>
      <c r="F89" s="54" t="str">
        <f>'Actual Expenditures '!$A$28</f>
        <v>Operating Costs:</v>
      </c>
      <c r="G89" s="70" t="str">
        <f>'Actual Expenditures '!$B$45</f>
        <v>54</v>
      </c>
      <c r="H89" s="54" t="str">
        <f>'Actual Expenditures '!$C$45</f>
        <v>Books, Publications, Subscriptions, Memberships</v>
      </c>
      <c r="I89" s="68">
        <f>'Actual Expenditures '!$E$45</f>
        <v>0</v>
      </c>
    </row>
    <row r="90" spans="1:26">
      <c r="A90" s="54" t="e">
        <f t="shared" si="2"/>
        <v>#N/A</v>
      </c>
      <c r="B90" s="65">
        <f t="shared" si="3"/>
        <v>24</v>
      </c>
      <c r="C90" s="66" t="s">
        <v>261</v>
      </c>
      <c r="D90" s="54">
        <f>'Actual Expenditures '!$E$9</f>
        <v>608</v>
      </c>
      <c r="E90" s="54" t="str">
        <f>'Actual Expenditures '!$E$10</f>
        <v>Jury 
Management</v>
      </c>
      <c r="F90" s="54" t="str">
        <f>'Actual Expenditures '!$A$28</f>
        <v>Operating Costs:</v>
      </c>
      <c r="G90" s="70" t="str">
        <f>'Actual Expenditures '!$B$46</f>
        <v>55</v>
      </c>
      <c r="H90" s="54" t="str">
        <f>'Actual Expenditures '!$C$46</f>
        <v>Training</v>
      </c>
      <c r="I90" s="68">
        <f>'Actual Expenditures '!$E$46</f>
        <v>0</v>
      </c>
    </row>
    <row r="91" spans="1:26">
      <c r="A91" s="54" t="e">
        <f t="shared" si="2"/>
        <v>#N/A</v>
      </c>
      <c r="B91" s="65">
        <f t="shared" si="3"/>
        <v>24</v>
      </c>
      <c r="C91" s="66" t="s">
        <v>261</v>
      </c>
      <c r="D91" s="54">
        <f>'Actual Expenditures '!$E$9</f>
        <v>608</v>
      </c>
      <c r="E91" s="54" t="str">
        <f>'Actual Expenditures '!$E$10</f>
        <v>Jury 
Management</v>
      </c>
      <c r="F91" s="54" t="str">
        <f>'Actual Expenditures '!$A$28</f>
        <v>Operating Costs:</v>
      </c>
      <c r="G91" s="70" t="str">
        <f>'Actual Expenditures '!$B$47</f>
        <v>59</v>
      </c>
      <c r="H91" s="54" t="str">
        <f>'Actual Expenditures '!$C$47</f>
        <v>Depreciation</v>
      </c>
      <c r="I91" s="68">
        <f>'Actual Expenditures '!$E$47</f>
        <v>0</v>
      </c>
    </row>
    <row r="92" spans="1:26">
      <c r="A92" s="54" t="e">
        <f t="shared" si="2"/>
        <v>#N/A</v>
      </c>
      <c r="B92" s="65">
        <f t="shared" si="3"/>
        <v>24</v>
      </c>
      <c r="C92" s="66" t="s">
        <v>261</v>
      </c>
      <c r="D92" s="54">
        <f>'Actual Expenditures '!$E$9</f>
        <v>608</v>
      </c>
      <c r="E92" s="54" t="str">
        <f>'Actual Expenditures '!$E$10</f>
        <v>Jury 
Management</v>
      </c>
      <c r="F92" s="54" t="str">
        <f>'Actual Expenditures '!$A$28</f>
        <v>Operating Costs:</v>
      </c>
      <c r="G92" s="70">
        <f>'Actual Expenditures '!$B$48</f>
        <v>0</v>
      </c>
      <c r="H92" s="54" t="str">
        <f>'Actual Expenditures '!$C$48</f>
        <v>TOTAL Operating Costs:</v>
      </c>
      <c r="I92" s="68">
        <f>'Actual Expenditures '!$E$48</f>
        <v>0</v>
      </c>
    </row>
    <row r="93" spans="1:26">
      <c r="A93" s="54" t="e">
        <f t="shared" si="2"/>
        <v>#N/A</v>
      </c>
      <c r="B93" s="65">
        <f t="shared" si="3"/>
        <v>24</v>
      </c>
      <c r="C93" s="66" t="s">
        <v>261</v>
      </c>
      <c r="D93" s="54">
        <f>'Actual Expenditures '!$E$9</f>
        <v>608</v>
      </c>
      <c r="E93" s="54" t="str">
        <f>'Actual Expenditures '!$E$10</f>
        <v>Jury 
Management</v>
      </c>
      <c r="F93" s="54" t="str">
        <f>'Actual Expenditures '!$A$50</f>
        <v>Capital Costs:</v>
      </c>
      <c r="G93" s="70" t="str">
        <f>'Actual Expenditures '!$B$51</f>
        <v>60 - 68</v>
      </c>
      <c r="H93" s="54" t="str">
        <f>'Actual Expenditures '!$C$51</f>
        <v>TOTAL Capital Costs:</v>
      </c>
      <c r="I93" s="68">
        <f>'Actual Expenditures '!$E$51</f>
        <v>0</v>
      </c>
    </row>
    <row r="94" spans="1:26">
      <c r="A94" s="54" t="e">
        <f t="shared" si="2"/>
        <v>#N/A</v>
      </c>
      <c r="B94" s="65">
        <f t="shared" si="3"/>
        <v>24</v>
      </c>
      <c r="C94" s="66" t="s">
        <v>261</v>
      </c>
      <c r="D94" s="54">
        <f>'Actual Expenditures '!$E$9</f>
        <v>608</v>
      </c>
      <c r="E94" s="54" t="str">
        <f>'Actual Expenditures '!$E$10</f>
        <v>Jury 
Management</v>
      </c>
      <c r="F94" s="54" t="s">
        <v>265</v>
      </c>
      <c r="G94" s="70" t="s">
        <v>266</v>
      </c>
      <c r="H94" s="54" t="str">
        <f>'Actual Expenditures '!$C$54</f>
        <v xml:space="preserve">TOTAL COURT-SIDE EXPENDITURES:  </v>
      </c>
      <c r="I94" s="68">
        <f>'Actual Expenditures '!$E$54</f>
        <v>0</v>
      </c>
    </row>
    <row r="95" spans="1:26">
      <c r="A95" s="54" t="e">
        <f t="shared" si="2"/>
        <v>#N/A</v>
      </c>
      <c r="B95" s="65">
        <f t="shared" si="3"/>
        <v>24</v>
      </c>
      <c r="C95" s="66" t="s">
        <v>261</v>
      </c>
      <c r="D95" s="54">
        <f>'Actual Expenditures '!$F$9</f>
        <v>614</v>
      </c>
      <c r="E95" s="65" t="str">
        <f>'Actual Expenditures '!$F$10</f>
        <v>Circuit 
Criminal</v>
      </c>
      <c r="F95" s="70" t="str">
        <f>'Actual Expenditures '!$A$11</f>
        <v>Salary and Benefits Costs:</v>
      </c>
      <c r="G95" s="70" t="str">
        <f>'Actual Expenditures '!$B$12</f>
        <v>11</v>
      </c>
      <c r="H95" s="54" t="str">
        <f>'Actual Expenditures '!$C$12</f>
        <v>Salary - Executive</v>
      </c>
      <c r="I95" s="68">
        <f>'Actual Expenditures '!$F$12</f>
        <v>0</v>
      </c>
    </row>
    <row r="96" spans="1:26">
      <c r="A96" s="54" t="e">
        <f t="shared" si="2"/>
        <v>#N/A</v>
      </c>
      <c r="B96" s="65">
        <f t="shared" si="3"/>
        <v>24</v>
      </c>
      <c r="C96" s="66" t="s">
        <v>261</v>
      </c>
      <c r="D96" s="54">
        <f>'Actual Expenditures '!$F$9</f>
        <v>614</v>
      </c>
      <c r="E96" s="65" t="str">
        <f>'Actual Expenditures '!$F$10</f>
        <v>Circuit 
Criminal</v>
      </c>
      <c r="F96" s="70" t="str">
        <f>'Actual Expenditures '!$A$11</f>
        <v>Salary and Benefits Costs:</v>
      </c>
      <c r="G96" s="70" t="str">
        <f>'Actual Expenditures '!$B$13</f>
        <v>12</v>
      </c>
      <c r="H96" s="54" t="str">
        <f>'Actual Expenditures '!$C$13</f>
        <v>Salary - Regular Employees</v>
      </c>
      <c r="I96" s="68">
        <f>'Actual Expenditures '!$F$13</f>
        <v>0</v>
      </c>
    </row>
    <row r="97" spans="1:9">
      <c r="A97" s="54" t="e">
        <f t="shared" si="2"/>
        <v>#N/A</v>
      </c>
      <c r="B97" s="65">
        <f t="shared" si="3"/>
        <v>24</v>
      </c>
      <c r="C97" s="66" t="s">
        <v>261</v>
      </c>
      <c r="D97" s="54">
        <f>'Actual Expenditures '!$F$9</f>
        <v>614</v>
      </c>
      <c r="E97" s="65" t="str">
        <f>'Actual Expenditures '!$F$10</f>
        <v>Circuit 
Criminal</v>
      </c>
      <c r="F97" s="70" t="str">
        <f>'Actual Expenditures '!$A$11</f>
        <v>Salary and Benefits Costs:</v>
      </c>
      <c r="G97" s="70">
        <f>'Actual Expenditures '!$B$14</f>
        <v>13</v>
      </c>
      <c r="H97" s="54" t="str">
        <f>'Actual Expenditures '!$C$14</f>
        <v>Salary - Other Employees (OPS, etc.)</v>
      </c>
      <c r="I97" s="68">
        <f>'Actual Expenditures '!$F$14</f>
        <v>0</v>
      </c>
    </row>
    <row r="98" spans="1:9">
      <c r="A98" s="54" t="e">
        <f t="shared" si="2"/>
        <v>#N/A</v>
      </c>
      <c r="B98" s="65">
        <f t="shared" si="3"/>
        <v>24</v>
      </c>
      <c r="C98" s="66" t="s">
        <v>261</v>
      </c>
      <c r="D98" s="54">
        <f>'Actual Expenditures '!$F$9</f>
        <v>614</v>
      </c>
      <c r="E98" s="65" t="str">
        <f>'Actual Expenditures '!$F$10</f>
        <v>Circuit 
Criminal</v>
      </c>
      <c r="F98" s="70" t="str">
        <f>'Actual Expenditures '!$A$11</f>
        <v>Salary and Benefits Costs:</v>
      </c>
      <c r="G98" s="70">
        <f>'Actual Expenditures '!$B$15</f>
        <v>14</v>
      </c>
      <c r="H98" s="54" t="str">
        <f>'Actual Expenditures '!$C$15</f>
        <v>Salary - Overtime</v>
      </c>
      <c r="I98" s="68">
        <f>'Actual Expenditures '!$F$15</f>
        <v>0</v>
      </c>
    </row>
    <row r="99" spans="1:9">
      <c r="A99" s="54" t="e">
        <f t="shared" si="2"/>
        <v>#N/A</v>
      </c>
      <c r="B99" s="65">
        <f t="shared" si="3"/>
        <v>24</v>
      </c>
      <c r="C99" s="66" t="s">
        <v>261</v>
      </c>
      <c r="D99" s="54">
        <f>'Actual Expenditures '!$F$9</f>
        <v>614</v>
      </c>
      <c r="E99" s="65" t="str">
        <f>'Actual Expenditures '!$F$10</f>
        <v>Circuit 
Criminal</v>
      </c>
      <c r="F99" s="70" t="str">
        <f>'Actual Expenditures '!$A$11</f>
        <v>Salary and Benefits Costs:</v>
      </c>
      <c r="G99" s="70" t="str">
        <f>'Actual Expenditures '!$B$16</f>
        <v>15</v>
      </c>
      <c r="H99" s="54" t="str">
        <f>'Actual Expenditures '!$C$16</f>
        <v>Salary - Special Pay</v>
      </c>
      <c r="I99" s="68">
        <f>'Actual Expenditures '!$F$16</f>
        <v>0</v>
      </c>
    </row>
    <row r="100" spans="1:9">
      <c r="A100" s="54" t="e">
        <f t="shared" si="2"/>
        <v>#N/A</v>
      </c>
      <c r="B100" s="65">
        <f t="shared" si="3"/>
        <v>24</v>
      </c>
      <c r="C100" s="66" t="s">
        <v>261</v>
      </c>
      <c r="D100" s="54">
        <f>'Actual Expenditures '!$F$9</f>
        <v>614</v>
      </c>
      <c r="E100" s="65" t="str">
        <f>'Actual Expenditures '!$F$10</f>
        <v>Circuit 
Criminal</v>
      </c>
      <c r="F100" s="70" t="str">
        <f>'Actual Expenditures '!$A$11</f>
        <v>Salary and Benefits Costs:</v>
      </c>
      <c r="G100" s="70" t="str">
        <f>'Actual Expenditures '!$B$17</f>
        <v>16</v>
      </c>
      <c r="H100" s="54" t="str">
        <f>'Actual Expenditures '!$C$17</f>
        <v>Compensated Leave</v>
      </c>
      <c r="I100" s="68">
        <f>'Actual Expenditures '!$F$17</f>
        <v>0</v>
      </c>
    </row>
    <row r="101" spans="1:9">
      <c r="A101" s="54" t="e">
        <f t="shared" si="2"/>
        <v>#N/A</v>
      </c>
      <c r="B101" s="65">
        <f t="shared" si="3"/>
        <v>24</v>
      </c>
      <c r="C101" s="66" t="s">
        <v>261</v>
      </c>
      <c r="D101" s="54">
        <f>'Actual Expenditures '!$F$9</f>
        <v>614</v>
      </c>
      <c r="E101" s="65" t="str">
        <f>'Actual Expenditures '!$F$10</f>
        <v>Circuit 
Criminal</v>
      </c>
      <c r="F101" s="70" t="str">
        <f>'Actual Expenditures '!$A$11</f>
        <v>Salary and Benefits Costs:</v>
      </c>
      <c r="G101" s="70" t="str">
        <f>'Actual Expenditures '!$B$18</f>
        <v>17</v>
      </c>
      <c r="H101" s="54" t="str">
        <f>'Actual Expenditures '!$C$18</f>
        <v>Compensated Sick Leave</v>
      </c>
      <c r="I101" s="68">
        <f>'Actual Expenditures '!$F$18</f>
        <v>0</v>
      </c>
    </row>
    <row r="102" spans="1:9">
      <c r="A102" s="54" t="e">
        <f t="shared" si="2"/>
        <v>#N/A</v>
      </c>
      <c r="B102" s="65">
        <f t="shared" si="3"/>
        <v>24</v>
      </c>
      <c r="C102" s="66" t="s">
        <v>261</v>
      </c>
      <c r="D102" s="54">
        <f>'Actual Expenditures '!$F$9</f>
        <v>614</v>
      </c>
      <c r="E102" s="65" t="str">
        <f>'Actual Expenditures '!$F$10</f>
        <v>Circuit 
Criminal</v>
      </c>
      <c r="F102" s="70" t="str">
        <f>'Actual Expenditures '!$A$11</f>
        <v>Salary and Benefits Costs:</v>
      </c>
      <c r="G102" s="70" t="str">
        <f>'Actual Expenditures '!$B$19</f>
        <v>18</v>
      </c>
      <c r="H102" s="54" t="str">
        <f>'Actual Expenditures '!$C$19</f>
        <v>Compensated Compensatory Leave</v>
      </c>
      <c r="I102" s="68">
        <f>'Actual Expenditures '!$F$19</f>
        <v>0</v>
      </c>
    </row>
    <row r="103" spans="1:9">
      <c r="A103" s="54" t="e">
        <f t="shared" si="2"/>
        <v>#N/A</v>
      </c>
      <c r="B103" s="65">
        <f t="shared" si="3"/>
        <v>24</v>
      </c>
      <c r="C103" s="66" t="s">
        <v>261</v>
      </c>
      <c r="D103" s="54">
        <f>'Actual Expenditures '!$F$9</f>
        <v>614</v>
      </c>
      <c r="E103" s="65" t="str">
        <f>'Actual Expenditures '!$F$10</f>
        <v>Circuit 
Criminal</v>
      </c>
      <c r="F103" s="70" t="str">
        <f>'Actual Expenditures '!$A$11</f>
        <v>Salary and Benefits Costs:</v>
      </c>
      <c r="G103" s="70" t="str">
        <f>'Actual Expenditures '!$B$20</f>
        <v>21</v>
      </c>
      <c r="H103" s="54" t="str">
        <f>'Actual Expenditures '!$C$20</f>
        <v>FICA Taxes</v>
      </c>
      <c r="I103" s="68">
        <f>'Actual Expenditures '!$F$20</f>
        <v>0</v>
      </c>
    </row>
    <row r="104" spans="1:9">
      <c r="A104" s="54" t="e">
        <f t="shared" si="2"/>
        <v>#N/A</v>
      </c>
      <c r="B104" s="65">
        <f t="shared" si="3"/>
        <v>24</v>
      </c>
      <c r="C104" s="66" t="s">
        <v>261</v>
      </c>
      <c r="D104" s="54">
        <f>'Actual Expenditures '!$F$9</f>
        <v>614</v>
      </c>
      <c r="E104" s="65" t="str">
        <f>'Actual Expenditures '!$F$10</f>
        <v>Circuit 
Criminal</v>
      </c>
      <c r="F104" s="70" t="str">
        <f>'Actual Expenditures '!$A$11</f>
        <v>Salary and Benefits Costs:</v>
      </c>
      <c r="G104" s="70" t="str">
        <f>'Actual Expenditures '!$B$21</f>
        <v>22</v>
      </c>
      <c r="H104" s="54" t="str">
        <f>'Actual Expenditures '!$C$21</f>
        <v>FRS - Retirement Contributions</v>
      </c>
      <c r="I104" s="68">
        <f>'Actual Expenditures '!$F$21</f>
        <v>0</v>
      </c>
    </row>
    <row r="105" spans="1:9">
      <c r="A105" s="54" t="e">
        <f t="shared" si="2"/>
        <v>#N/A</v>
      </c>
      <c r="B105" s="65">
        <f t="shared" si="3"/>
        <v>24</v>
      </c>
      <c r="C105" s="66" t="s">
        <v>261</v>
      </c>
      <c r="D105" s="54">
        <f>'Actual Expenditures '!$F$9</f>
        <v>614</v>
      </c>
      <c r="E105" s="65" t="str">
        <f>'Actual Expenditures '!$F$10</f>
        <v>Circuit 
Criminal</v>
      </c>
      <c r="F105" s="70" t="str">
        <f>'Actual Expenditures '!$A$11</f>
        <v>Salary and Benefits Costs:</v>
      </c>
      <c r="G105" s="70" t="str">
        <f>'Actual Expenditures '!$B$22</f>
        <v>23</v>
      </c>
      <c r="H105" s="54" t="str">
        <f>'Actual Expenditures '!$C$22</f>
        <v>Life and Health Insurance (and Other Benefits)</v>
      </c>
      <c r="I105" s="68">
        <f>'Actual Expenditures '!$F$22</f>
        <v>0</v>
      </c>
    </row>
    <row r="106" spans="1:9">
      <c r="A106" s="54" t="e">
        <f t="shared" si="2"/>
        <v>#N/A</v>
      </c>
      <c r="B106" s="65">
        <f t="shared" si="3"/>
        <v>24</v>
      </c>
      <c r="C106" s="66" t="s">
        <v>261</v>
      </c>
      <c r="D106" s="54">
        <f>'Actual Expenditures '!$F$9</f>
        <v>614</v>
      </c>
      <c r="E106" s="65" t="str">
        <f>'Actual Expenditures '!$F$10</f>
        <v>Circuit 
Criminal</v>
      </c>
      <c r="F106" s="70" t="str">
        <f>'Actual Expenditures '!$A$11</f>
        <v>Salary and Benefits Costs:</v>
      </c>
      <c r="G106" s="70" t="str">
        <f>'Actual Expenditures '!$B$23</f>
        <v>24</v>
      </c>
      <c r="H106" s="54" t="str">
        <f>'Actual Expenditures '!$C$23</f>
        <v>Workers' Compensation</v>
      </c>
      <c r="I106" s="68">
        <f>'Actual Expenditures '!$F$23</f>
        <v>0</v>
      </c>
    </row>
    <row r="107" spans="1:9">
      <c r="A107" s="54" t="e">
        <f t="shared" si="2"/>
        <v>#N/A</v>
      </c>
      <c r="B107" s="65">
        <f t="shared" si="3"/>
        <v>24</v>
      </c>
      <c r="C107" s="66" t="s">
        <v>261</v>
      </c>
      <c r="D107" s="54">
        <f>'Actual Expenditures '!$F$9</f>
        <v>614</v>
      </c>
      <c r="E107" s="65" t="str">
        <f>'Actual Expenditures '!$F$10</f>
        <v>Circuit 
Criminal</v>
      </c>
      <c r="F107" s="70" t="str">
        <f>'Actual Expenditures '!$A$11</f>
        <v>Salary and Benefits Costs:</v>
      </c>
      <c r="G107" s="70" t="str">
        <f>'Actual Expenditures '!$B$24</f>
        <v>25</v>
      </c>
      <c r="H107" s="54" t="str">
        <f>'Actual Expenditures '!$C$24</f>
        <v>Unemployment Compensation</v>
      </c>
      <c r="I107" s="68">
        <f>'Actual Expenditures '!$F$24</f>
        <v>0</v>
      </c>
    </row>
    <row r="108" spans="1:9">
      <c r="A108" s="54" t="e">
        <f t="shared" si="2"/>
        <v>#N/A</v>
      </c>
      <c r="B108" s="65">
        <f t="shared" si="3"/>
        <v>24</v>
      </c>
      <c r="C108" s="66" t="s">
        <v>261</v>
      </c>
      <c r="D108" s="54">
        <f>'Actual Expenditures '!$F$9</f>
        <v>614</v>
      </c>
      <c r="E108" s="65" t="str">
        <f>'Actual Expenditures '!$F$10</f>
        <v>Circuit 
Criminal</v>
      </c>
      <c r="F108" s="70" t="str">
        <f>'Actual Expenditures '!$A$11</f>
        <v>Salary and Benefits Costs:</v>
      </c>
      <c r="G108" s="70" t="str">
        <f>'Actual Expenditures '!$B$25</f>
        <v>26</v>
      </c>
      <c r="H108" s="54" t="str">
        <f>'Actual Expenditures '!$C$25</f>
        <v>Other Postemployment Benefits (OPEB)</v>
      </c>
      <c r="I108" s="68">
        <f>'Actual Expenditures '!$F$25</f>
        <v>0</v>
      </c>
    </row>
    <row r="109" spans="1:9">
      <c r="A109" s="54" t="e">
        <f t="shared" si="2"/>
        <v>#N/A</v>
      </c>
      <c r="B109" s="65">
        <f t="shared" si="3"/>
        <v>24</v>
      </c>
      <c r="C109" s="66" t="s">
        <v>261</v>
      </c>
      <c r="D109" s="54">
        <f>'Actual Expenditures '!$F$9</f>
        <v>614</v>
      </c>
      <c r="E109" s="65" t="str">
        <f>'Actual Expenditures '!$F$10</f>
        <v>Circuit 
Criminal</v>
      </c>
      <c r="F109" s="70" t="str">
        <f>'Actual Expenditures '!$A$11</f>
        <v>Salary and Benefits Costs:</v>
      </c>
      <c r="G109" s="70">
        <f>'Actual Expenditures '!$B$26</f>
        <v>0</v>
      </c>
      <c r="H109" s="54" t="str">
        <f>'Actual Expenditures '!$C$26</f>
        <v>TOTAL Salary and Benefits:</v>
      </c>
      <c r="I109" s="68">
        <f>'Actual Expenditures '!$F$26</f>
        <v>0</v>
      </c>
    </row>
    <row r="110" spans="1:9">
      <c r="A110" s="54" t="e">
        <f t="shared" si="2"/>
        <v>#N/A</v>
      </c>
      <c r="B110" s="65">
        <f t="shared" si="3"/>
        <v>24</v>
      </c>
      <c r="C110" s="66" t="s">
        <v>261</v>
      </c>
      <c r="D110" s="54">
        <f>'Actual Expenditures '!$F$9</f>
        <v>614</v>
      </c>
      <c r="E110" s="65" t="str">
        <f>'Actual Expenditures '!$F$10</f>
        <v>Circuit 
Criminal</v>
      </c>
      <c r="F110" s="70" t="str">
        <f>'Actual Expenditures '!$A$28</f>
        <v>Operating Costs:</v>
      </c>
      <c r="G110" s="70" t="str">
        <f>'Actual Expenditures '!$B$29</f>
        <v>31</v>
      </c>
      <c r="H110" s="54" t="str">
        <f>'Actual Expenditures '!$C$29</f>
        <v>Professional Services</v>
      </c>
      <c r="I110" s="68">
        <f>'Actual Expenditures '!$F$29</f>
        <v>0</v>
      </c>
    </row>
    <row r="111" spans="1:9">
      <c r="A111" s="54" t="e">
        <f t="shared" si="2"/>
        <v>#N/A</v>
      </c>
      <c r="B111" s="65">
        <f t="shared" si="3"/>
        <v>24</v>
      </c>
      <c r="C111" s="66" t="s">
        <v>261</v>
      </c>
      <c r="D111" s="54">
        <f>'Actual Expenditures '!$F$9</f>
        <v>614</v>
      </c>
      <c r="E111" s="65" t="str">
        <f>'Actual Expenditures '!$F$10</f>
        <v>Circuit 
Criminal</v>
      </c>
      <c r="F111" s="70" t="str">
        <f>'Actual Expenditures '!$A$28</f>
        <v>Operating Costs:</v>
      </c>
      <c r="G111" s="70" t="str">
        <f>'Actual Expenditures '!$B$30</f>
        <v>32</v>
      </c>
      <c r="H111" s="54" t="str">
        <f>'Actual Expenditures '!$C$30</f>
        <v>Accounting &amp; Auditing</v>
      </c>
      <c r="I111" s="68">
        <f>'Actual Expenditures '!$F$30</f>
        <v>0</v>
      </c>
    </row>
    <row r="112" spans="1:9">
      <c r="A112" s="54" t="e">
        <f t="shared" si="2"/>
        <v>#N/A</v>
      </c>
      <c r="B112" s="65">
        <f t="shared" si="3"/>
        <v>24</v>
      </c>
      <c r="C112" s="66" t="s">
        <v>261</v>
      </c>
      <c r="D112" s="54">
        <f>'Actual Expenditures '!$F$9</f>
        <v>614</v>
      </c>
      <c r="E112" s="65" t="str">
        <f>'Actual Expenditures '!$F$10</f>
        <v>Circuit 
Criminal</v>
      </c>
      <c r="F112" s="70" t="str">
        <f>'Actual Expenditures '!$A$28</f>
        <v>Operating Costs:</v>
      </c>
      <c r="G112" s="70" t="str">
        <f>'Actual Expenditures '!$B$31</f>
        <v>33</v>
      </c>
      <c r="H112" s="54" t="str">
        <f>'Actual Expenditures '!$C$31</f>
        <v>Court Reporter Services</v>
      </c>
      <c r="I112" s="68">
        <f>'Actual Expenditures '!$F$31</f>
        <v>0</v>
      </c>
    </row>
    <row r="113" spans="1:9">
      <c r="A113" s="54" t="e">
        <f t="shared" si="2"/>
        <v>#N/A</v>
      </c>
      <c r="B113" s="65">
        <f t="shared" si="3"/>
        <v>24</v>
      </c>
      <c r="C113" s="66" t="s">
        <v>261</v>
      </c>
      <c r="D113" s="54">
        <f>'Actual Expenditures '!$F$9</f>
        <v>614</v>
      </c>
      <c r="E113" s="65" t="str">
        <f>'Actual Expenditures '!$F$10</f>
        <v>Circuit 
Criminal</v>
      </c>
      <c r="F113" s="70" t="str">
        <f>'Actual Expenditures '!$A$28</f>
        <v>Operating Costs:</v>
      </c>
      <c r="G113" s="70" t="str">
        <f>'Actual Expenditures '!$B$32</f>
        <v>34</v>
      </c>
      <c r="H113" s="54" t="str">
        <f>'Actual Expenditures '!$C$32</f>
        <v>Other Contracted Services</v>
      </c>
      <c r="I113" s="68">
        <f>'Actual Expenditures '!$F$32</f>
        <v>0</v>
      </c>
    </row>
    <row r="114" spans="1:9">
      <c r="A114" s="54" t="e">
        <f t="shared" si="2"/>
        <v>#N/A</v>
      </c>
      <c r="B114" s="65">
        <f t="shared" si="3"/>
        <v>24</v>
      </c>
      <c r="C114" s="66" t="s">
        <v>261</v>
      </c>
      <c r="D114" s="54">
        <f>'Actual Expenditures '!$F$9</f>
        <v>614</v>
      </c>
      <c r="E114" s="65" t="str">
        <f>'Actual Expenditures '!$F$10</f>
        <v>Circuit 
Criminal</v>
      </c>
      <c r="F114" s="70" t="str">
        <f>'Actual Expenditures '!$A$28</f>
        <v>Operating Costs:</v>
      </c>
      <c r="G114" s="70" t="str">
        <f>'Actual Expenditures '!$B$33</f>
        <v>40</v>
      </c>
      <c r="H114" s="54" t="str">
        <f>'Actual Expenditures '!$C$33</f>
        <v>Travel and Per Diem</v>
      </c>
      <c r="I114" s="68">
        <f>'Actual Expenditures '!$F$33</f>
        <v>0</v>
      </c>
    </row>
    <row r="115" spans="1:9">
      <c r="A115" s="54" t="e">
        <f t="shared" si="2"/>
        <v>#N/A</v>
      </c>
      <c r="B115" s="65">
        <f t="shared" si="3"/>
        <v>24</v>
      </c>
      <c r="C115" s="66" t="s">
        <v>261</v>
      </c>
      <c r="D115" s="54">
        <f>'Actual Expenditures '!$F$9</f>
        <v>614</v>
      </c>
      <c r="E115" s="65" t="str">
        <f>'Actual Expenditures '!$F$10</f>
        <v>Circuit 
Criminal</v>
      </c>
      <c r="F115" s="70" t="str">
        <f>'Actual Expenditures '!$A$28</f>
        <v>Operating Costs:</v>
      </c>
      <c r="G115" s="70" t="str">
        <f>'Actual Expenditures '!$B$34</f>
        <v>41</v>
      </c>
      <c r="H115" s="54" t="str">
        <f>'Actual Expenditures '!$C$34</f>
        <v>Communications</v>
      </c>
      <c r="I115" s="68">
        <f>'Actual Expenditures '!$F$34</f>
        <v>0</v>
      </c>
    </row>
    <row r="116" spans="1:9">
      <c r="A116" s="54" t="e">
        <f t="shared" si="2"/>
        <v>#N/A</v>
      </c>
      <c r="B116" s="65">
        <f t="shared" si="3"/>
        <v>24</v>
      </c>
      <c r="C116" s="66" t="s">
        <v>261</v>
      </c>
      <c r="D116" s="54">
        <f>'Actual Expenditures '!$F$9</f>
        <v>614</v>
      </c>
      <c r="E116" s="65" t="str">
        <f>'Actual Expenditures '!$F$10</f>
        <v>Circuit 
Criminal</v>
      </c>
      <c r="F116" s="70" t="str">
        <f>'Actual Expenditures '!$A$28</f>
        <v>Operating Costs:</v>
      </c>
      <c r="G116" s="70" t="str">
        <f>'Actual Expenditures '!$B$35</f>
        <v>42</v>
      </c>
      <c r="H116" s="54" t="str">
        <f>'Actual Expenditures '!$C$35</f>
        <v>Freight and Postage</v>
      </c>
      <c r="I116" s="68">
        <f>'Actual Expenditures '!$F$35</f>
        <v>0</v>
      </c>
    </row>
    <row r="117" spans="1:9">
      <c r="A117" s="54" t="e">
        <f t="shared" si="2"/>
        <v>#N/A</v>
      </c>
      <c r="B117" s="65">
        <f t="shared" si="3"/>
        <v>24</v>
      </c>
      <c r="C117" s="66" t="s">
        <v>261</v>
      </c>
      <c r="D117" s="54">
        <f>'Actual Expenditures '!$F$9</f>
        <v>614</v>
      </c>
      <c r="E117" s="65" t="str">
        <f>'Actual Expenditures '!$F$10</f>
        <v>Circuit 
Criminal</v>
      </c>
      <c r="F117" s="70" t="str">
        <f>'Actual Expenditures '!$A$28</f>
        <v>Operating Costs:</v>
      </c>
      <c r="G117" s="70" t="str">
        <f>'Actual Expenditures '!$B$36</f>
        <v>43</v>
      </c>
      <c r="H117" s="54" t="str">
        <f>'Actual Expenditures '!$C$36</f>
        <v>Utilities</v>
      </c>
      <c r="I117" s="68">
        <f>'Actual Expenditures '!$F$36</f>
        <v>0</v>
      </c>
    </row>
    <row r="118" spans="1:9">
      <c r="A118" s="54" t="e">
        <f t="shared" si="2"/>
        <v>#N/A</v>
      </c>
      <c r="B118" s="65">
        <f t="shared" si="3"/>
        <v>24</v>
      </c>
      <c r="C118" s="66" t="s">
        <v>261</v>
      </c>
      <c r="D118" s="54">
        <f>'Actual Expenditures '!$F$9</f>
        <v>614</v>
      </c>
      <c r="E118" s="65" t="str">
        <f>'Actual Expenditures '!$F$10</f>
        <v>Circuit 
Criminal</v>
      </c>
      <c r="F118" s="70" t="str">
        <f>'Actual Expenditures '!$A$28</f>
        <v>Operating Costs:</v>
      </c>
      <c r="G118" s="70" t="str">
        <f>'Actual Expenditures '!$B$37</f>
        <v>44</v>
      </c>
      <c r="H118" s="54" t="str">
        <f>'Actual Expenditures '!$C$37</f>
        <v>Rentals and Leases</v>
      </c>
      <c r="I118" s="68">
        <f>'Actual Expenditures '!$F$37</f>
        <v>0</v>
      </c>
    </row>
    <row r="119" spans="1:9">
      <c r="A119" s="54" t="e">
        <f t="shared" si="2"/>
        <v>#N/A</v>
      </c>
      <c r="B119" s="65">
        <f t="shared" si="3"/>
        <v>24</v>
      </c>
      <c r="C119" s="66" t="s">
        <v>261</v>
      </c>
      <c r="D119" s="54">
        <f>'Actual Expenditures '!$F$9</f>
        <v>614</v>
      </c>
      <c r="E119" s="65" t="str">
        <f>'Actual Expenditures '!$F$10</f>
        <v>Circuit 
Criminal</v>
      </c>
      <c r="F119" s="70" t="str">
        <f>'Actual Expenditures '!$A$28</f>
        <v>Operating Costs:</v>
      </c>
      <c r="G119" s="70" t="str">
        <f>'Actual Expenditures '!$B$38</f>
        <v>45</v>
      </c>
      <c r="H119" s="54" t="str">
        <f>'Actual Expenditures '!$C$38</f>
        <v>Insurance</v>
      </c>
      <c r="I119" s="68">
        <f>'Actual Expenditures '!$F$38</f>
        <v>0</v>
      </c>
    </row>
    <row r="120" spans="1:9">
      <c r="A120" s="54" t="e">
        <f t="shared" si="2"/>
        <v>#N/A</v>
      </c>
      <c r="B120" s="65">
        <f t="shared" si="3"/>
        <v>24</v>
      </c>
      <c r="C120" s="66" t="s">
        <v>261</v>
      </c>
      <c r="D120" s="54">
        <f>'Actual Expenditures '!$F$9</f>
        <v>614</v>
      </c>
      <c r="E120" s="65" t="str">
        <f>'Actual Expenditures '!$F$10</f>
        <v>Circuit 
Criminal</v>
      </c>
      <c r="F120" s="70" t="str">
        <f>'Actual Expenditures '!$A$28</f>
        <v>Operating Costs:</v>
      </c>
      <c r="G120" s="70" t="str">
        <f>'Actual Expenditures '!$B$39</f>
        <v>46</v>
      </c>
      <c r="H120" s="54" t="str">
        <f>'Actual Expenditures '!$C$39</f>
        <v>Repair and Maintenance</v>
      </c>
      <c r="I120" s="68">
        <f>'Actual Expenditures '!$F$39</f>
        <v>0</v>
      </c>
    </row>
    <row r="121" spans="1:9">
      <c r="A121" s="54" t="e">
        <f t="shared" si="2"/>
        <v>#N/A</v>
      </c>
      <c r="B121" s="65">
        <f t="shared" si="3"/>
        <v>24</v>
      </c>
      <c r="C121" s="66" t="s">
        <v>261</v>
      </c>
      <c r="D121" s="54">
        <f>'Actual Expenditures '!$F$9</f>
        <v>614</v>
      </c>
      <c r="E121" s="65" t="str">
        <f>'Actual Expenditures '!$F$10</f>
        <v>Circuit 
Criminal</v>
      </c>
      <c r="F121" s="70" t="str">
        <f>'Actual Expenditures '!$A$28</f>
        <v>Operating Costs:</v>
      </c>
      <c r="G121" s="70" t="str">
        <f>'Actual Expenditures '!$B$40</f>
        <v>47</v>
      </c>
      <c r="H121" s="54" t="str">
        <f>'Actual Expenditures '!$C$40</f>
        <v>Printing and Binding</v>
      </c>
      <c r="I121" s="68">
        <f>'Actual Expenditures '!$F$40</f>
        <v>0</v>
      </c>
    </row>
    <row r="122" spans="1:9">
      <c r="A122" s="54" t="e">
        <f t="shared" si="2"/>
        <v>#N/A</v>
      </c>
      <c r="B122" s="65">
        <f t="shared" si="3"/>
        <v>24</v>
      </c>
      <c r="C122" s="66" t="s">
        <v>261</v>
      </c>
      <c r="D122" s="54">
        <f>'Actual Expenditures '!$F$9</f>
        <v>614</v>
      </c>
      <c r="E122" s="65" t="str">
        <f>'Actual Expenditures '!$F$10</f>
        <v>Circuit 
Criminal</v>
      </c>
      <c r="F122" s="70" t="str">
        <f>'Actual Expenditures '!$A$28</f>
        <v>Operating Costs:</v>
      </c>
      <c r="G122" s="70" t="str">
        <f>'Actual Expenditures '!$B$41</f>
        <v>48</v>
      </c>
      <c r="H122" s="54" t="str">
        <f>'Actual Expenditures '!$C$41</f>
        <v>Promotional Activities</v>
      </c>
      <c r="I122" s="68">
        <f>'Actual Expenditures '!$F$41</f>
        <v>0</v>
      </c>
    </row>
    <row r="123" spans="1:9">
      <c r="A123" s="54" t="e">
        <f t="shared" si="2"/>
        <v>#N/A</v>
      </c>
      <c r="B123" s="65">
        <f t="shared" si="3"/>
        <v>24</v>
      </c>
      <c r="C123" s="66" t="s">
        <v>261</v>
      </c>
      <c r="D123" s="54">
        <f>'Actual Expenditures '!$F$9</f>
        <v>614</v>
      </c>
      <c r="E123" s="65" t="str">
        <f>'Actual Expenditures '!$F$10</f>
        <v>Circuit 
Criminal</v>
      </c>
      <c r="F123" s="70" t="str">
        <f>'Actual Expenditures '!$A$28</f>
        <v>Operating Costs:</v>
      </c>
      <c r="G123" s="70" t="str">
        <f>'Actual Expenditures '!$B$42</f>
        <v>49</v>
      </c>
      <c r="H123" s="54" t="str">
        <f>'Actual Expenditures '!$C$42</f>
        <v>Other Current Charges &amp; Obligations</v>
      </c>
      <c r="I123" s="68">
        <f>'Actual Expenditures '!$F$42</f>
        <v>0</v>
      </c>
    </row>
    <row r="124" spans="1:9">
      <c r="A124" s="54" t="e">
        <f t="shared" si="2"/>
        <v>#N/A</v>
      </c>
      <c r="B124" s="65">
        <f t="shared" si="3"/>
        <v>24</v>
      </c>
      <c r="C124" s="66" t="s">
        <v>261</v>
      </c>
      <c r="D124" s="54">
        <f>'Actual Expenditures '!$F$9</f>
        <v>614</v>
      </c>
      <c r="E124" s="65" t="str">
        <f>'Actual Expenditures '!$F$10</f>
        <v>Circuit 
Criminal</v>
      </c>
      <c r="F124" s="70" t="str">
        <f>'Actual Expenditures '!$A$28</f>
        <v>Operating Costs:</v>
      </c>
      <c r="G124" s="70" t="str">
        <f>'Actual Expenditures '!$B$43</f>
        <v>51</v>
      </c>
      <c r="H124" s="54" t="str">
        <f>'Actual Expenditures '!$C$43</f>
        <v>Office Supplies</v>
      </c>
      <c r="I124" s="68">
        <f>'Actual Expenditures '!$F$43</f>
        <v>0</v>
      </c>
    </row>
    <row r="125" spans="1:9">
      <c r="A125" s="54" t="e">
        <f t="shared" si="2"/>
        <v>#N/A</v>
      </c>
      <c r="B125" s="65">
        <f t="shared" si="3"/>
        <v>24</v>
      </c>
      <c r="C125" s="66" t="s">
        <v>261</v>
      </c>
      <c r="D125" s="54">
        <f>'Actual Expenditures '!$F$9</f>
        <v>614</v>
      </c>
      <c r="E125" s="65" t="str">
        <f>'Actual Expenditures '!$F$10</f>
        <v>Circuit 
Criminal</v>
      </c>
      <c r="F125" s="70" t="str">
        <f>'Actual Expenditures '!$A$28</f>
        <v>Operating Costs:</v>
      </c>
      <c r="G125" s="70" t="str">
        <f>'Actual Expenditures '!$B$44</f>
        <v>52</v>
      </c>
      <c r="H125" s="54" t="str">
        <f>'Actual Expenditures '!$C$44</f>
        <v>Operating Supplies</v>
      </c>
      <c r="I125" s="68">
        <f>'Actual Expenditures '!$F$44</f>
        <v>0</v>
      </c>
    </row>
    <row r="126" spans="1:9">
      <c r="A126" s="54" t="e">
        <f t="shared" si="2"/>
        <v>#N/A</v>
      </c>
      <c r="B126" s="65">
        <f t="shared" si="3"/>
        <v>24</v>
      </c>
      <c r="C126" s="66" t="s">
        <v>261</v>
      </c>
      <c r="D126" s="54">
        <f>'Actual Expenditures '!$F$9</f>
        <v>614</v>
      </c>
      <c r="E126" s="65" t="str">
        <f>'Actual Expenditures '!$F$10</f>
        <v>Circuit 
Criminal</v>
      </c>
      <c r="F126" s="70" t="str">
        <f>'Actual Expenditures '!$A$28</f>
        <v>Operating Costs:</v>
      </c>
      <c r="G126" s="70" t="str">
        <f>'Actual Expenditures '!$B$45</f>
        <v>54</v>
      </c>
      <c r="H126" s="54" t="str">
        <f>'Actual Expenditures '!$C$45</f>
        <v>Books, Publications, Subscriptions, Memberships</v>
      </c>
      <c r="I126" s="68">
        <f>'Actual Expenditures '!$F$45</f>
        <v>0</v>
      </c>
    </row>
    <row r="127" spans="1:9">
      <c r="A127" s="54" t="e">
        <f t="shared" si="2"/>
        <v>#N/A</v>
      </c>
      <c r="B127" s="65">
        <f t="shared" si="3"/>
        <v>24</v>
      </c>
      <c r="C127" s="66" t="s">
        <v>261</v>
      </c>
      <c r="D127" s="54">
        <f>'Actual Expenditures '!$F$9</f>
        <v>614</v>
      </c>
      <c r="E127" s="65" t="str">
        <f>'Actual Expenditures '!$F$10</f>
        <v>Circuit 
Criminal</v>
      </c>
      <c r="F127" s="70" t="str">
        <f>'Actual Expenditures '!$A$28</f>
        <v>Operating Costs:</v>
      </c>
      <c r="G127" s="70" t="str">
        <f>'Actual Expenditures '!$B$46</f>
        <v>55</v>
      </c>
      <c r="H127" s="54" t="str">
        <f>'Actual Expenditures '!$C$46</f>
        <v>Training</v>
      </c>
      <c r="I127" s="68">
        <f>'Actual Expenditures '!$F$46</f>
        <v>0</v>
      </c>
    </row>
    <row r="128" spans="1:9">
      <c r="A128" s="54" t="e">
        <f t="shared" si="2"/>
        <v>#N/A</v>
      </c>
      <c r="B128" s="65">
        <f t="shared" si="3"/>
        <v>24</v>
      </c>
      <c r="C128" s="66" t="s">
        <v>261</v>
      </c>
      <c r="D128" s="54">
        <f>'Actual Expenditures '!$F$9</f>
        <v>614</v>
      </c>
      <c r="E128" s="65" t="str">
        <f>'Actual Expenditures '!$F$10</f>
        <v>Circuit 
Criminal</v>
      </c>
      <c r="F128" s="70" t="str">
        <f>'Actual Expenditures '!$A$28</f>
        <v>Operating Costs:</v>
      </c>
      <c r="G128" s="70" t="str">
        <f>'Actual Expenditures '!$B$47</f>
        <v>59</v>
      </c>
      <c r="H128" s="54" t="str">
        <f>'Actual Expenditures '!$C$47</f>
        <v>Depreciation</v>
      </c>
      <c r="I128" s="68">
        <f>'Actual Expenditures '!$F$47</f>
        <v>0</v>
      </c>
    </row>
    <row r="129" spans="1:9">
      <c r="A129" s="54" t="e">
        <f t="shared" si="2"/>
        <v>#N/A</v>
      </c>
      <c r="B129" s="65">
        <f t="shared" si="3"/>
        <v>24</v>
      </c>
      <c r="C129" s="66" t="s">
        <v>261</v>
      </c>
      <c r="D129" s="54">
        <f>'Actual Expenditures '!$F$9</f>
        <v>614</v>
      </c>
      <c r="E129" s="65" t="str">
        <f>'Actual Expenditures '!$F$10</f>
        <v>Circuit 
Criminal</v>
      </c>
      <c r="F129" s="70" t="str">
        <f>'Actual Expenditures '!$A$28</f>
        <v>Operating Costs:</v>
      </c>
      <c r="G129" s="70">
        <f>'Actual Expenditures '!$B$48</f>
        <v>0</v>
      </c>
      <c r="H129" s="54" t="str">
        <f>'Actual Expenditures '!$C$48</f>
        <v>TOTAL Operating Costs:</v>
      </c>
      <c r="I129" s="68">
        <f>'Actual Expenditures '!$F$48</f>
        <v>0</v>
      </c>
    </row>
    <row r="130" spans="1:9">
      <c r="A130" s="54" t="e">
        <f t="shared" si="2"/>
        <v>#N/A</v>
      </c>
      <c r="B130" s="65">
        <f t="shared" si="3"/>
        <v>24</v>
      </c>
      <c r="C130" s="66" t="s">
        <v>261</v>
      </c>
      <c r="D130" s="54">
        <f>'Actual Expenditures '!$F$9</f>
        <v>614</v>
      </c>
      <c r="E130" s="65" t="str">
        <f>'Actual Expenditures '!$F$10</f>
        <v>Circuit 
Criminal</v>
      </c>
      <c r="F130" s="70" t="str">
        <f>'Actual Expenditures '!$A$50</f>
        <v>Capital Costs:</v>
      </c>
      <c r="G130" s="70" t="str">
        <f>'Actual Expenditures '!$B$51</f>
        <v>60 - 68</v>
      </c>
      <c r="H130" s="54" t="str">
        <f>'Actual Expenditures '!$C$51</f>
        <v>TOTAL Capital Costs:</v>
      </c>
      <c r="I130" s="68">
        <f>'Actual Expenditures '!$F$51</f>
        <v>0</v>
      </c>
    </row>
    <row r="131" spans="1:9">
      <c r="A131" s="54" t="e">
        <f t="shared" si="2"/>
        <v>#N/A</v>
      </c>
      <c r="B131" s="65">
        <f t="shared" si="3"/>
        <v>24</v>
      </c>
      <c r="C131" s="66" t="s">
        <v>261</v>
      </c>
      <c r="D131" s="54">
        <f>'Actual Expenditures '!$F$9</f>
        <v>614</v>
      </c>
      <c r="E131" s="65" t="str">
        <f>'Actual Expenditures '!$F$10</f>
        <v>Circuit 
Criminal</v>
      </c>
      <c r="F131" s="70" t="s">
        <v>265</v>
      </c>
      <c r="G131" s="70" t="s">
        <v>266</v>
      </c>
      <c r="H131" s="54" t="str">
        <f>'Actual Expenditures '!$C$54</f>
        <v xml:space="preserve">TOTAL COURT-SIDE EXPENDITURES:  </v>
      </c>
      <c r="I131" s="68">
        <f>'Actual Expenditures '!$F$54</f>
        <v>0</v>
      </c>
    </row>
    <row r="132" spans="1:9">
      <c r="A132" s="54" t="e">
        <f t="shared" si="2"/>
        <v>#N/A</v>
      </c>
      <c r="B132" s="65">
        <f t="shared" si="3"/>
        <v>24</v>
      </c>
      <c r="C132" s="66" t="s">
        <v>261</v>
      </c>
      <c r="D132" s="54">
        <f>'Actual Expenditures '!$G$9</f>
        <v>634</v>
      </c>
      <c r="E132" s="65" t="str">
        <f>'Actual Expenditures '!$G$10</f>
        <v>Circuit 
Civil</v>
      </c>
      <c r="F132" s="70" t="str">
        <f>'Actual Expenditures '!$A$11</f>
        <v>Salary and Benefits Costs:</v>
      </c>
      <c r="G132" s="70" t="str">
        <f>'Actual Expenditures '!$B$12</f>
        <v>11</v>
      </c>
      <c r="H132" s="70" t="str">
        <f>'Actual Expenditures '!$C$12</f>
        <v>Salary - Executive</v>
      </c>
      <c r="I132" s="68">
        <f>'Actual Expenditures '!$G$12</f>
        <v>0</v>
      </c>
    </row>
    <row r="133" spans="1:9">
      <c r="A133" s="54" t="e">
        <f t="shared" si="2"/>
        <v>#N/A</v>
      </c>
      <c r="B133" s="65">
        <f t="shared" si="3"/>
        <v>24</v>
      </c>
      <c r="C133" s="66" t="s">
        <v>261</v>
      </c>
      <c r="D133" s="54">
        <f>'Actual Expenditures '!$G$9</f>
        <v>634</v>
      </c>
      <c r="E133" s="65" t="str">
        <f>'Actual Expenditures '!$G$10</f>
        <v>Circuit 
Civil</v>
      </c>
      <c r="F133" s="70" t="str">
        <f>'Actual Expenditures '!$A$11</f>
        <v>Salary and Benefits Costs:</v>
      </c>
      <c r="G133" s="70" t="str">
        <f>'Actual Expenditures '!$B$13</f>
        <v>12</v>
      </c>
      <c r="H133" s="70" t="str">
        <f>'Actual Expenditures '!$C$13</f>
        <v>Salary - Regular Employees</v>
      </c>
      <c r="I133" s="68">
        <f>'Actual Expenditures '!$G$13</f>
        <v>0</v>
      </c>
    </row>
    <row r="134" spans="1:9">
      <c r="A134" s="54" t="e">
        <f t="shared" si="2"/>
        <v>#N/A</v>
      </c>
      <c r="B134" s="65">
        <f t="shared" si="3"/>
        <v>24</v>
      </c>
      <c r="C134" s="66" t="s">
        <v>261</v>
      </c>
      <c r="D134" s="54">
        <f>'Actual Expenditures '!$G$9</f>
        <v>634</v>
      </c>
      <c r="E134" s="65" t="str">
        <f>'Actual Expenditures '!$G$10</f>
        <v>Circuit 
Civil</v>
      </c>
      <c r="F134" s="70" t="str">
        <f>'Actual Expenditures '!$A$11</f>
        <v>Salary and Benefits Costs:</v>
      </c>
      <c r="G134" s="70">
        <f>'Actual Expenditures '!$B$14</f>
        <v>13</v>
      </c>
      <c r="H134" s="70" t="str">
        <f>'Actual Expenditures '!$C$14</f>
        <v>Salary - Other Employees (OPS, etc.)</v>
      </c>
      <c r="I134" s="68">
        <f>'Actual Expenditures '!$G$14</f>
        <v>0</v>
      </c>
    </row>
    <row r="135" spans="1:9">
      <c r="A135" s="54" t="e">
        <f t="shared" si="2"/>
        <v>#N/A</v>
      </c>
      <c r="B135" s="65">
        <f t="shared" si="3"/>
        <v>24</v>
      </c>
      <c r="C135" s="66" t="s">
        <v>261</v>
      </c>
      <c r="D135" s="54">
        <f>'Actual Expenditures '!$G$9</f>
        <v>634</v>
      </c>
      <c r="E135" s="65" t="str">
        <f>'Actual Expenditures '!$G$10</f>
        <v>Circuit 
Civil</v>
      </c>
      <c r="F135" s="70" t="str">
        <f>'Actual Expenditures '!$A$11</f>
        <v>Salary and Benefits Costs:</v>
      </c>
      <c r="G135" s="70">
        <f>'Actual Expenditures '!$B$15</f>
        <v>14</v>
      </c>
      <c r="H135" s="70" t="str">
        <f>'Actual Expenditures '!$C$15</f>
        <v>Salary - Overtime</v>
      </c>
      <c r="I135" s="68">
        <f>'Actual Expenditures '!$G$15</f>
        <v>0</v>
      </c>
    </row>
    <row r="136" spans="1:9">
      <c r="A136" s="54" t="e">
        <f t="shared" si="2"/>
        <v>#N/A</v>
      </c>
      <c r="B136" s="65">
        <f t="shared" si="3"/>
        <v>24</v>
      </c>
      <c r="C136" s="66" t="s">
        <v>261</v>
      </c>
      <c r="D136" s="54">
        <f>'Actual Expenditures '!$G$9</f>
        <v>634</v>
      </c>
      <c r="E136" s="65" t="str">
        <f>'Actual Expenditures '!$G$10</f>
        <v>Circuit 
Civil</v>
      </c>
      <c r="F136" s="70" t="str">
        <f>'Actual Expenditures '!$A$11</f>
        <v>Salary and Benefits Costs:</v>
      </c>
      <c r="G136" s="70" t="str">
        <f>'Actual Expenditures '!$B$16</f>
        <v>15</v>
      </c>
      <c r="H136" s="70" t="str">
        <f>'Actual Expenditures '!$C$16</f>
        <v>Salary - Special Pay</v>
      </c>
      <c r="I136" s="68">
        <f>'Actual Expenditures '!$G$16</f>
        <v>0</v>
      </c>
    </row>
    <row r="137" spans="1:9">
      <c r="A137" s="54" t="e">
        <f t="shared" si="2"/>
        <v>#N/A</v>
      </c>
      <c r="B137" s="65">
        <f t="shared" si="3"/>
        <v>24</v>
      </c>
      <c r="C137" s="66" t="s">
        <v>261</v>
      </c>
      <c r="D137" s="54">
        <f>'Actual Expenditures '!$G$9</f>
        <v>634</v>
      </c>
      <c r="E137" s="65" t="str">
        <f>'Actual Expenditures '!$G$10</f>
        <v>Circuit 
Civil</v>
      </c>
      <c r="F137" s="70" t="str">
        <f>'Actual Expenditures '!$A$11</f>
        <v>Salary and Benefits Costs:</v>
      </c>
      <c r="G137" s="70" t="str">
        <f>'Actual Expenditures '!$B$17</f>
        <v>16</v>
      </c>
      <c r="H137" s="70" t="str">
        <f>'Actual Expenditures '!$C$17</f>
        <v>Compensated Leave</v>
      </c>
      <c r="I137" s="68">
        <f>'Actual Expenditures '!$G$17</f>
        <v>0</v>
      </c>
    </row>
    <row r="138" spans="1:9">
      <c r="A138" s="54" t="e">
        <f t="shared" si="2"/>
        <v>#N/A</v>
      </c>
      <c r="B138" s="65">
        <f t="shared" si="3"/>
        <v>24</v>
      </c>
      <c r="C138" s="66" t="s">
        <v>261</v>
      </c>
      <c r="D138" s="54">
        <f>'Actual Expenditures '!$G$9</f>
        <v>634</v>
      </c>
      <c r="E138" s="65" t="str">
        <f>'Actual Expenditures '!$G$10</f>
        <v>Circuit 
Civil</v>
      </c>
      <c r="F138" s="70" t="str">
        <f>'Actual Expenditures '!$A$11</f>
        <v>Salary and Benefits Costs:</v>
      </c>
      <c r="G138" s="70" t="str">
        <f>'Actual Expenditures '!$B$18</f>
        <v>17</v>
      </c>
      <c r="H138" s="70" t="str">
        <f>'Actual Expenditures '!$C$18</f>
        <v>Compensated Sick Leave</v>
      </c>
      <c r="I138" s="68">
        <f>'Actual Expenditures '!$G$18</f>
        <v>0</v>
      </c>
    </row>
    <row r="139" spans="1:9">
      <c r="A139" s="54" t="e">
        <f t="shared" si="2"/>
        <v>#N/A</v>
      </c>
      <c r="B139" s="65">
        <f t="shared" si="3"/>
        <v>24</v>
      </c>
      <c r="C139" s="66" t="s">
        <v>261</v>
      </c>
      <c r="D139" s="54">
        <f>'Actual Expenditures '!$G$9</f>
        <v>634</v>
      </c>
      <c r="E139" s="65" t="str">
        <f>'Actual Expenditures '!$G$10</f>
        <v>Circuit 
Civil</v>
      </c>
      <c r="F139" s="70" t="str">
        <f>'Actual Expenditures '!$A$11</f>
        <v>Salary and Benefits Costs:</v>
      </c>
      <c r="G139" s="70" t="str">
        <f>'Actual Expenditures '!$B$19</f>
        <v>18</v>
      </c>
      <c r="H139" s="70" t="str">
        <f>'Actual Expenditures '!$C$19</f>
        <v>Compensated Compensatory Leave</v>
      </c>
      <c r="I139" s="68">
        <f>'Actual Expenditures '!$G$19</f>
        <v>0</v>
      </c>
    </row>
    <row r="140" spans="1:9">
      <c r="A140" s="54" t="e">
        <f t="shared" si="2"/>
        <v>#N/A</v>
      </c>
      <c r="B140" s="65">
        <f t="shared" si="3"/>
        <v>24</v>
      </c>
      <c r="C140" s="66" t="s">
        <v>261</v>
      </c>
      <c r="D140" s="54">
        <f>'Actual Expenditures '!$G$9</f>
        <v>634</v>
      </c>
      <c r="E140" s="65" t="str">
        <f>'Actual Expenditures '!$G$10</f>
        <v>Circuit 
Civil</v>
      </c>
      <c r="F140" s="70" t="str">
        <f>'Actual Expenditures '!$A$11</f>
        <v>Salary and Benefits Costs:</v>
      </c>
      <c r="G140" s="70" t="str">
        <f>'Actual Expenditures '!$B$20</f>
        <v>21</v>
      </c>
      <c r="H140" s="70" t="str">
        <f>'Actual Expenditures '!$C$20</f>
        <v>FICA Taxes</v>
      </c>
      <c r="I140" s="68">
        <f>'Actual Expenditures '!$G$20</f>
        <v>0</v>
      </c>
    </row>
    <row r="141" spans="1:9">
      <c r="A141" s="54" t="e">
        <f t="shared" si="2"/>
        <v>#N/A</v>
      </c>
      <c r="B141" s="65">
        <f t="shared" si="3"/>
        <v>24</v>
      </c>
      <c r="C141" s="66" t="s">
        <v>261</v>
      </c>
      <c r="D141" s="54">
        <f>'Actual Expenditures '!$G$9</f>
        <v>634</v>
      </c>
      <c r="E141" s="65" t="str">
        <f>'Actual Expenditures '!$G$10</f>
        <v>Circuit 
Civil</v>
      </c>
      <c r="F141" s="70" t="str">
        <f>'Actual Expenditures '!$A$11</f>
        <v>Salary and Benefits Costs:</v>
      </c>
      <c r="G141" s="70" t="str">
        <f>'Actual Expenditures '!$B$21</f>
        <v>22</v>
      </c>
      <c r="H141" s="70" t="str">
        <f>'Actual Expenditures '!$C$21</f>
        <v>FRS - Retirement Contributions</v>
      </c>
      <c r="I141" s="68">
        <f>'Actual Expenditures '!$G$21</f>
        <v>0</v>
      </c>
    </row>
    <row r="142" spans="1:9">
      <c r="A142" s="54" t="e">
        <f t="shared" si="2"/>
        <v>#N/A</v>
      </c>
      <c r="B142" s="65">
        <f t="shared" si="3"/>
        <v>24</v>
      </c>
      <c r="C142" s="66" t="s">
        <v>261</v>
      </c>
      <c r="D142" s="54">
        <f>'Actual Expenditures '!$G$9</f>
        <v>634</v>
      </c>
      <c r="E142" s="65" t="str">
        <f>'Actual Expenditures '!$G$10</f>
        <v>Circuit 
Civil</v>
      </c>
      <c r="F142" s="70" t="str">
        <f>'Actual Expenditures '!$A$11</f>
        <v>Salary and Benefits Costs:</v>
      </c>
      <c r="G142" s="70" t="str">
        <f>'Actual Expenditures '!$B$22</f>
        <v>23</v>
      </c>
      <c r="H142" s="70" t="str">
        <f>'Actual Expenditures '!$C$22</f>
        <v>Life and Health Insurance (and Other Benefits)</v>
      </c>
      <c r="I142" s="68">
        <f>'Actual Expenditures '!$G$22</f>
        <v>0</v>
      </c>
    </row>
    <row r="143" spans="1:9">
      <c r="A143" s="54" t="e">
        <f t="shared" si="2"/>
        <v>#N/A</v>
      </c>
      <c r="B143" s="65">
        <f t="shared" si="3"/>
        <v>24</v>
      </c>
      <c r="C143" s="66" t="s">
        <v>261</v>
      </c>
      <c r="D143" s="54">
        <f>'Actual Expenditures '!$G$9</f>
        <v>634</v>
      </c>
      <c r="E143" s="65" t="str">
        <f>'Actual Expenditures '!$G$10</f>
        <v>Circuit 
Civil</v>
      </c>
      <c r="F143" s="70" t="str">
        <f>'Actual Expenditures '!$A$11</f>
        <v>Salary and Benefits Costs:</v>
      </c>
      <c r="G143" s="70" t="str">
        <f>'Actual Expenditures '!$B$23</f>
        <v>24</v>
      </c>
      <c r="H143" s="70" t="str">
        <f>'Actual Expenditures '!$C$23</f>
        <v>Workers' Compensation</v>
      </c>
      <c r="I143" s="68">
        <f>'Actual Expenditures '!$G$23</f>
        <v>0</v>
      </c>
    </row>
    <row r="144" spans="1:9">
      <c r="A144" s="54" t="e">
        <f t="shared" si="2"/>
        <v>#N/A</v>
      </c>
      <c r="B144" s="65">
        <f t="shared" si="3"/>
        <v>24</v>
      </c>
      <c r="C144" s="66" t="s">
        <v>261</v>
      </c>
      <c r="D144" s="54">
        <f>'Actual Expenditures '!$G$9</f>
        <v>634</v>
      </c>
      <c r="E144" s="65" t="str">
        <f>'Actual Expenditures '!$G$10</f>
        <v>Circuit 
Civil</v>
      </c>
      <c r="F144" s="70" t="str">
        <f>'Actual Expenditures '!$A$11</f>
        <v>Salary and Benefits Costs:</v>
      </c>
      <c r="G144" s="70" t="str">
        <f>'Actual Expenditures '!$B$24</f>
        <v>25</v>
      </c>
      <c r="H144" s="70" t="str">
        <f>'Actual Expenditures '!$C$24</f>
        <v>Unemployment Compensation</v>
      </c>
      <c r="I144" s="68">
        <f>'Actual Expenditures '!$G$24</f>
        <v>0</v>
      </c>
    </row>
    <row r="145" spans="1:9">
      <c r="A145" s="54" t="e">
        <f t="shared" si="2"/>
        <v>#N/A</v>
      </c>
      <c r="B145" s="65">
        <f t="shared" si="3"/>
        <v>24</v>
      </c>
      <c r="C145" s="66" t="s">
        <v>261</v>
      </c>
      <c r="D145" s="54">
        <f>'Actual Expenditures '!$G$9</f>
        <v>634</v>
      </c>
      <c r="E145" s="65" t="str">
        <f>'Actual Expenditures '!$G$10</f>
        <v>Circuit 
Civil</v>
      </c>
      <c r="F145" s="70" t="str">
        <f>'Actual Expenditures '!$A$11</f>
        <v>Salary and Benefits Costs:</v>
      </c>
      <c r="G145" s="70" t="str">
        <f>'Actual Expenditures '!$B$25</f>
        <v>26</v>
      </c>
      <c r="H145" s="70" t="str">
        <f>'Actual Expenditures '!$C$25</f>
        <v>Other Postemployment Benefits (OPEB)</v>
      </c>
      <c r="I145" s="68">
        <f>'Actual Expenditures '!$G$25</f>
        <v>0</v>
      </c>
    </row>
    <row r="146" spans="1:9">
      <c r="A146" s="54" t="e">
        <f t="shared" si="2"/>
        <v>#N/A</v>
      </c>
      <c r="B146" s="65">
        <f t="shared" si="3"/>
        <v>24</v>
      </c>
      <c r="C146" s="66" t="s">
        <v>261</v>
      </c>
      <c r="D146" s="54">
        <f>'Actual Expenditures '!$G$9</f>
        <v>634</v>
      </c>
      <c r="E146" s="65" t="str">
        <f>'Actual Expenditures '!$G$10</f>
        <v>Circuit 
Civil</v>
      </c>
      <c r="F146" s="70" t="str">
        <f>'Actual Expenditures '!$A$11</f>
        <v>Salary and Benefits Costs:</v>
      </c>
      <c r="G146" s="70">
        <f>'Actual Expenditures '!$B$26</f>
        <v>0</v>
      </c>
      <c r="H146" s="70" t="str">
        <f>'Actual Expenditures '!$C$26</f>
        <v>TOTAL Salary and Benefits:</v>
      </c>
      <c r="I146" s="68">
        <f>'Actual Expenditures '!$G$26</f>
        <v>0</v>
      </c>
    </row>
    <row r="147" spans="1:9">
      <c r="A147" s="54" t="e">
        <f t="shared" si="2"/>
        <v>#N/A</v>
      </c>
      <c r="B147" s="65">
        <f t="shared" si="3"/>
        <v>24</v>
      </c>
      <c r="C147" s="66" t="s">
        <v>261</v>
      </c>
      <c r="D147" s="54">
        <f>'Actual Expenditures '!$G$9</f>
        <v>634</v>
      </c>
      <c r="E147" s="65" t="str">
        <f>'Actual Expenditures '!$G$10</f>
        <v>Circuit 
Civil</v>
      </c>
      <c r="F147" s="70" t="str">
        <f>'Actual Expenditures '!$A$28</f>
        <v>Operating Costs:</v>
      </c>
      <c r="G147" s="70" t="str">
        <f>'Actual Expenditures '!$B$29</f>
        <v>31</v>
      </c>
      <c r="H147" s="70" t="str">
        <f>'Actual Expenditures '!$C$29</f>
        <v>Professional Services</v>
      </c>
      <c r="I147" s="68">
        <f>'Actual Expenditures '!$G$29</f>
        <v>0</v>
      </c>
    </row>
    <row r="148" spans="1:9">
      <c r="A148" s="54" t="e">
        <f t="shared" si="2"/>
        <v>#N/A</v>
      </c>
      <c r="B148" s="65">
        <f t="shared" si="3"/>
        <v>24</v>
      </c>
      <c r="C148" s="66" t="s">
        <v>261</v>
      </c>
      <c r="D148" s="54">
        <f>'Actual Expenditures '!$G$9</f>
        <v>634</v>
      </c>
      <c r="E148" s="65" t="str">
        <f>'Actual Expenditures '!$G$10</f>
        <v>Circuit 
Civil</v>
      </c>
      <c r="F148" s="70" t="str">
        <f>'Actual Expenditures '!$A$28</f>
        <v>Operating Costs:</v>
      </c>
      <c r="G148" s="70" t="str">
        <f>'Actual Expenditures '!$B$30</f>
        <v>32</v>
      </c>
      <c r="H148" s="70" t="str">
        <f>'Actual Expenditures '!$C$30</f>
        <v>Accounting &amp; Auditing</v>
      </c>
      <c r="I148" s="68">
        <f>'Actual Expenditures '!$G$30</f>
        <v>0</v>
      </c>
    </row>
    <row r="149" spans="1:9">
      <c r="A149" s="54" t="e">
        <f t="shared" si="2"/>
        <v>#N/A</v>
      </c>
      <c r="B149" s="65">
        <f t="shared" si="3"/>
        <v>24</v>
      </c>
      <c r="C149" s="66" t="s">
        <v>261</v>
      </c>
      <c r="D149" s="54">
        <f>'Actual Expenditures '!$G$9</f>
        <v>634</v>
      </c>
      <c r="E149" s="65" t="str">
        <f>'Actual Expenditures '!$G$10</f>
        <v>Circuit 
Civil</v>
      </c>
      <c r="F149" s="70" t="str">
        <f>'Actual Expenditures '!$A$28</f>
        <v>Operating Costs:</v>
      </c>
      <c r="G149" s="70" t="str">
        <f>'Actual Expenditures '!$B$31</f>
        <v>33</v>
      </c>
      <c r="H149" s="70" t="str">
        <f>'Actual Expenditures '!$C$31</f>
        <v>Court Reporter Services</v>
      </c>
      <c r="I149" s="68">
        <f>'Actual Expenditures '!$G$31</f>
        <v>0</v>
      </c>
    </row>
    <row r="150" spans="1:9">
      <c r="A150" s="54" t="e">
        <f t="shared" ref="A150:A213" si="4">$A$21</f>
        <v>#N/A</v>
      </c>
      <c r="B150" s="65">
        <f t="shared" ref="B150:B213" si="5">($N$2-1999)</f>
        <v>24</v>
      </c>
      <c r="C150" s="66" t="s">
        <v>261</v>
      </c>
      <c r="D150" s="54">
        <f>'Actual Expenditures '!$G$9</f>
        <v>634</v>
      </c>
      <c r="E150" s="65" t="str">
        <f>'Actual Expenditures '!$G$10</f>
        <v>Circuit 
Civil</v>
      </c>
      <c r="F150" s="70" t="str">
        <f>'Actual Expenditures '!$A$28</f>
        <v>Operating Costs:</v>
      </c>
      <c r="G150" s="70" t="str">
        <f>'Actual Expenditures '!$B$32</f>
        <v>34</v>
      </c>
      <c r="H150" s="70" t="str">
        <f>'Actual Expenditures '!$C$32</f>
        <v>Other Contracted Services</v>
      </c>
      <c r="I150" s="68">
        <f>'Actual Expenditures '!$G$32</f>
        <v>0</v>
      </c>
    </row>
    <row r="151" spans="1:9">
      <c r="A151" s="54" t="e">
        <f t="shared" si="4"/>
        <v>#N/A</v>
      </c>
      <c r="B151" s="65">
        <f t="shared" si="5"/>
        <v>24</v>
      </c>
      <c r="C151" s="66" t="s">
        <v>261</v>
      </c>
      <c r="D151" s="54">
        <f>'Actual Expenditures '!$G$9</f>
        <v>634</v>
      </c>
      <c r="E151" s="65" t="str">
        <f>'Actual Expenditures '!$G$10</f>
        <v>Circuit 
Civil</v>
      </c>
      <c r="F151" s="70" t="str">
        <f>'Actual Expenditures '!$A$28</f>
        <v>Operating Costs:</v>
      </c>
      <c r="G151" s="70" t="str">
        <f>'Actual Expenditures '!$B$33</f>
        <v>40</v>
      </c>
      <c r="H151" s="70" t="str">
        <f>'Actual Expenditures '!$C$33</f>
        <v>Travel and Per Diem</v>
      </c>
      <c r="I151" s="68">
        <f>'Actual Expenditures '!$G$33</f>
        <v>0</v>
      </c>
    </row>
    <row r="152" spans="1:9">
      <c r="A152" s="54" t="e">
        <f t="shared" si="4"/>
        <v>#N/A</v>
      </c>
      <c r="B152" s="65">
        <f t="shared" si="5"/>
        <v>24</v>
      </c>
      <c r="C152" s="66" t="s">
        <v>261</v>
      </c>
      <c r="D152" s="54">
        <f>'Actual Expenditures '!$G$9</f>
        <v>634</v>
      </c>
      <c r="E152" s="65" t="str">
        <f>'Actual Expenditures '!$G$10</f>
        <v>Circuit 
Civil</v>
      </c>
      <c r="F152" s="70" t="str">
        <f>'Actual Expenditures '!$A$28</f>
        <v>Operating Costs:</v>
      </c>
      <c r="G152" s="70" t="str">
        <f>'Actual Expenditures '!$B$34</f>
        <v>41</v>
      </c>
      <c r="H152" s="70" t="str">
        <f>'Actual Expenditures '!$C$34</f>
        <v>Communications</v>
      </c>
      <c r="I152" s="68">
        <f>'Actual Expenditures '!$G$34</f>
        <v>0</v>
      </c>
    </row>
    <row r="153" spans="1:9">
      <c r="A153" s="54" t="e">
        <f t="shared" si="4"/>
        <v>#N/A</v>
      </c>
      <c r="B153" s="65">
        <f t="shared" si="5"/>
        <v>24</v>
      </c>
      <c r="C153" s="66" t="s">
        <v>261</v>
      </c>
      <c r="D153" s="54">
        <f>'Actual Expenditures '!$G$9</f>
        <v>634</v>
      </c>
      <c r="E153" s="65" t="str">
        <f>'Actual Expenditures '!$G$10</f>
        <v>Circuit 
Civil</v>
      </c>
      <c r="F153" s="70" t="str">
        <f>'Actual Expenditures '!$A$28</f>
        <v>Operating Costs:</v>
      </c>
      <c r="G153" s="70" t="str">
        <f>'Actual Expenditures '!$B$35</f>
        <v>42</v>
      </c>
      <c r="H153" s="70" t="str">
        <f>'Actual Expenditures '!$C$35</f>
        <v>Freight and Postage</v>
      </c>
      <c r="I153" s="68">
        <f>'Actual Expenditures '!$G$35</f>
        <v>0</v>
      </c>
    </row>
    <row r="154" spans="1:9">
      <c r="A154" s="54" t="e">
        <f t="shared" si="4"/>
        <v>#N/A</v>
      </c>
      <c r="B154" s="65">
        <f t="shared" si="5"/>
        <v>24</v>
      </c>
      <c r="C154" s="66" t="s">
        <v>261</v>
      </c>
      <c r="D154" s="54">
        <f>'Actual Expenditures '!$G$9</f>
        <v>634</v>
      </c>
      <c r="E154" s="65" t="str">
        <f>'Actual Expenditures '!$G$10</f>
        <v>Circuit 
Civil</v>
      </c>
      <c r="F154" s="70" t="str">
        <f>'Actual Expenditures '!$A$28</f>
        <v>Operating Costs:</v>
      </c>
      <c r="G154" s="70" t="str">
        <f>'Actual Expenditures '!$B$36</f>
        <v>43</v>
      </c>
      <c r="H154" s="70" t="str">
        <f>'Actual Expenditures '!$C$36</f>
        <v>Utilities</v>
      </c>
      <c r="I154" s="68">
        <f>'Actual Expenditures '!$G$36</f>
        <v>0</v>
      </c>
    </row>
    <row r="155" spans="1:9">
      <c r="A155" s="54" t="e">
        <f t="shared" si="4"/>
        <v>#N/A</v>
      </c>
      <c r="B155" s="65">
        <f t="shared" si="5"/>
        <v>24</v>
      </c>
      <c r="C155" s="66" t="s">
        <v>261</v>
      </c>
      <c r="D155" s="54">
        <f>'Actual Expenditures '!$G$9</f>
        <v>634</v>
      </c>
      <c r="E155" s="65" t="str">
        <f>'Actual Expenditures '!$G$10</f>
        <v>Circuit 
Civil</v>
      </c>
      <c r="F155" s="70" t="str">
        <f>'Actual Expenditures '!$A$28</f>
        <v>Operating Costs:</v>
      </c>
      <c r="G155" s="70" t="str">
        <f>'Actual Expenditures '!$B$37</f>
        <v>44</v>
      </c>
      <c r="H155" s="70" t="str">
        <f>'Actual Expenditures '!$C$37</f>
        <v>Rentals and Leases</v>
      </c>
      <c r="I155" s="68">
        <f>'Actual Expenditures '!$G$37</f>
        <v>0</v>
      </c>
    </row>
    <row r="156" spans="1:9">
      <c r="A156" s="54" t="e">
        <f t="shared" si="4"/>
        <v>#N/A</v>
      </c>
      <c r="B156" s="65">
        <f t="shared" si="5"/>
        <v>24</v>
      </c>
      <c r="C156" s="66" t="s">
        <v>261</v>
      </c>
      <c r="D156" s="54">
        <f>'Actual Expenditures '!$G$9</f>
        <v>634</v>
      </c>
      <c r="E156" s="65" t="str">
        <f>'Actual Expenditures '!$G$10</f>
        <v>Circuit 
Civil</v>
      </c>
      <c r="F156" s="70" t="str">
        <f>'Actual Expenditures '!$A$28</f>
        <v>Operating Costs:</v>
      </c>
      <c r="G156" s="70" t="str">
        <f>'Actual Expenditures '!$B$38</f>
        <v>45</v>
      </c>
      <c r="H156" s="70" t="str">
        <f>'Actual Expenditures '!$C$38</f>
        <v>Insurance</v>
      </c>
      <c r="I156" s="68">
        <f>'Actual Expenditures '!$G$38</f>
        <v>0</v>
      </c>
    </row>
    <row r="157" spans="1:9">
      <c r="A157" s="54" t="e">
        <f t="shared" si="4"/>
        <v>#N/A</v>
      </c>
      <c r="B157" s="65">
        <f t="shared" si="5"/>
        <v>24</v>
      </c>
      <c r="C157" s="66" t="s">
        <v>261</v>
      </c>
      <c r="D157" s="54">
        <f>'Actual Expenditures '!$G$9</f>
        <v>634</v>
      </c>
      <c r="E157" s="65" t="str">
        <f>'Actual Expenditures '!$G$10</f>
        <v>Circuit 
Civil</v>
      </c>
      <c r="F157" s="70" t="str">
        <f>'Actual Expenditures '!$A$28</f>
        <v>Operating Costs:</v>
      </c>
      <c r="G157" s="70" t="str">
        <f>'Actual Expenditures '!$B$39</f>
        <v>46</v>
      </c>
      <c r="H157" s="70" t="str">
        <f>'Actual Expenditures '!$C$39</f>
        <v>Repair and Maintenance</v>
      </c>
      <c r="I157" s="68">
        <f>'Actual Expenditures '!$G$39</f>
        <v>0</v>
      </c>
    </row>
    <row r="158" spans="1:9">
      <c r="A158" s="54" t="e">
        <f t="shared" si="4"/>
        <v>#N/A</v>
      </c>
      <c r="B158" s="65">
        <f t="shared" si="5"/>
        <v>24</v>
      </c>
      <c r="C158" s="66" t="s">
        <v>261</v>
      </c>
      <c r="D158" s="54">
        <f>'Actual Expenditures '!$G$9</f>
        <v>634</v>
      </c>
      <c r="E158" s="65" t="str">
        <f>'Actual Expenditures '!$G$10</f>
        <v>Circuit 
Civil</v>
      </c>
      <c r="F158" s="70" t="str">
        <f>'Actual Expenditures '!$A$28</f>
        <v>Operating Costs:</v>
      </c>
      <c r="G158" s="70" t="str">
        <f>'Actual Expenditures '!$B$40</f>
        <v>47</v>
      </c>
      <c r="H158" s="70" t="str">
        <f>'Actual Expenditures '!$C$40</f>
        <v>Printing and Binding</v>
      </c>
      <c r="I158" s="68">
        <f>'Actual Expenditures '!$G$40</f>
        <v>0</v>
      </c>
    </row>
    <row r="159" spans="1:9">
      <c r="A159" s="54" t="e">
        <f t="shared" si="4"/>
        <v>#N/A</v>
      </c>
      <c r="B159" s="65">
        <f t="shared" si="5"/>
        <v>24</v>
      </c>
      <c r="C159" s="66" t="s">
        <v>261</v>
      </c>
      <c r="D159" s="54">
        <f>'Actual Expenditures '!$G$9</f>
        <v>634</v>
      </c>
      <c r="E159" s="65" t="str">
        <f>'Actual Expenditures '!$G$10</f>
        <v>Circuit 
Civil</v>
      </c>
      <c r="F159" s="70" t="str">
        <f>'Actual Expenditures '!$A$28</f>
        <v>Operating Costs:</v>
      </c>
      <c r="G159" s="70" t="str">
        <f>'Actual Expenditures '!$B$41</f>
        <v>48</v>
      </c>
      <c r="H159" s="70" t="str">
        <f>'Actual Expenditures '!$C$41</f>
        <v>Promotional Activities</v>
      </c>
      <c r="I159" s="68">
        <f>'Actual Expenditures '!$G$41</f>
        <v>0</v>
      </c>
    </row>
    <row r="160" spans="1:9">
      <c r="A160" s="54" t="e">
        <f t="shared" si="4"/>
        <v>#N/A</v>
      </c>
      <c r="B160" s="65">
        <f t="shared" si="5"/>
        <v>24</v>
      </c>
      <c r="C160" s="66" t="s">
        <v>261</v>
      </c>
      <c r="D160" s="54">
        <f>'Actual Expenditures '!$G$9</f>
        <v>634</v>
      </c>
      <c r="E160" s="65" t="str">
        <f>'Actual Expenditures '!$G$10</f>
        <v>Circuit 
Civil</v>
      </c>
      <c r="F160" s="70" t="str">
        <f>'Actual Expenditures '!$A$28</f>
        <v>Operating Costs:</v>
      </c>
      <c r="G160" s="70" t="str">
        <f>'Actual Expenditures '!$B$42</f>
        <v>49</v>
      </c>
      <c r="H160" s="70" t="str">
        <f>'Actual Expenditures '!$C$42</f>
        <v>Other Current Charges &amp; Obligations</v>
      </c>
      <c r="I160" s="68">
        <f>'Actual Expenditures '!$G$42</f>
        <v>0</v>
      </c>
    </row>
    <row r="161" spans="1:9">
      <c r="A161" s="54" t="e">
        <f t="shared" si="4"/>
        <v>#N/A</v>
      </c>
      <c r="B161" s="65">
        <f t="shared" si="5"/>
        <v>24</v>
      </c>
      <c r="C161" s="66" t="s">
        <v>261</v>
      </c>
      <c r="D161" s="54">
        <f>'Actual Expenditures '!$G$9</f>
        <v>634</v>
      </c>
      <c r="E161" s="65" t="str">
        <f>'Actual Expenditures '!$G$10</f>
        <v>Circuit 
Civil</v>
      </c>
      <c r="F161" s="70" t="str">
        <f>'Actual Expenditures '!$A$28</f>
        <v>Operating Costs:</v>
      </c>
      <c r="G161" s="70" t="str">
        <f>'Actual Expenditures '!$B$43</f>
        <v>51</v>
      </c>
      <c r="H161" s="70" t="str">
        <f>'Actual Expenditures '!$C$43</f>
        <v>Office Supplies</v>
      </c>
      <c r="I161" s="68">
        <f>'Actual Expenditures '!$G$43</f>
        <v>0</v>
      </c>
    </row>
    <row r="162" spans="1:9">
      <c r="A162" s="54" t="e">
        <f t="shared" si="4"/>
        <v>#N/A</v>
      </c>
      <c r="B162" s="65">
        <f t="shared" si="5"/>
        <v>24</v>
      </c>
      <c r="C162" s="66" t="s">
        <v>261</v>
      </c>
      <c r="D162" s="54">
        <f>'Actual Expenditures '!$G$9</f>
        <v>634</v>
      </c>
      <c r="E162" s="65" t="str">
        <f>'Actual Expenditures '!$G$10</f>
        <v>Circuit 
Civil</v>
      </c>
      <c r="F162" s="70" t="str">
        <f>'Actual Expenditures '!$A$28</f>
        <v>Operating Costs:</v>
      </c>
      <c r="G162" s="70" t="str">
        <f>'Actual Expenditures '!$B$44</f>
        <v>52</v>
      </c>
      <c r="H162" s="70" t="str">
        <f>'Actual Expenditures '!$C$44</f>
        <v>Operating Supplies</v>
      </c>
      <c r="I162" s="68">
        <f>'Actual Expenditures '!$G$44</f>
        <v>0</v>
      </c>
    </row>
    <row r="163" spans="1:9">
      <c r="A163" s="54" t="e">
        <f t="shared" si="4"/>
        <v>#N/A</v>
      </c>
      <c r="B163" s="65">
        <f t="shared" si="5"/>
        <v>24</v>
      </c>
      <c r="C163" s="66" t="s">
        <v>261</v>
      </c>
      <c r="D163" s="54">
        <f>'Actual Expenditures '!$G$9</f>
        <v>634</v>
      </c>
      <c r="E163" s="65" t="str">
        <f>'Actual Expenditures '!$G$10</f>
        <v>Circuit 
Civil</v>
      </c>
      <c r="F163" s="70" t="str">
        <f>'Actual Expenditures '!$A$28</f>
        <v>Operating Costs:</v>
      </c>
      <c r="G163" s="70" t="str">
        <f>'Actual Expenditures '!$B$45</f>
        <v>54</v>
      </c>
      <c r="H163" s="70" t="str">
        <f>'Actual Expenditures '!$C$45</f>
        <v>Books, Publications, Subscriptions, Memberships</v>
      </c>
      <c r="I163" s="68">
        <f>'Actual Expenditures '!$G$45</f>
        <v>0</v>
      </c>
    </row>
    <row r="164" spans="1:9">
      <c r="A164" s="54" t="e">
        <f t="shared" si="4"/>
        <v>#N/A</v>
      </c>
      <c r="B164" s="65">
        <f t="shared" si="5"/>
        <v>24</v>
      </c>
      <c r="C164" s="66" t="s">
        <v>261</v>
      </c>
      <c r="D164" s="54">
        <f>'Actual Expenditures '!$G$9</f>
        <v>634</v>
      </c>
      <c r="E164" s="65" t="str">
        <f>'Actual Expenditures '!$G$10</f>
        <v>Circuit 
Civil</v>
      </c>
      <c r="F164" s="70" t="str">
        <f>'Actual Expenditures '!$A$28</f>
        <v>Operating Costs:</v>
      </c>
      <c r="G164" s="70" t="str">
        <f>'Actual Expenditures '!$B$46</f>
        <v>55</v>
      </c>
      <c r="H164" s="70" t="str">
        <f>'Actual Expenditures '!$C$46</f>
        <v>Training</v>
      </c>
      <c r="I164" s="68">
        <f>'Actual Expenditures '!$G$46</f>
        <v>0</v>
      </c>
    </row>
    <row r="165" spans="1:9">
      <c r="A165" s="54" t="e">
        <f t="shared" si="4"/>
        <v>#N/A</v>
      </c>
      <c r="B165" s="65">
        <f t="shared" si="5"/>
        <v>24</v>
      </c>
      <c r="C165" s="66" t="s">
        <v>261</v>
      </c>
      <c r="D165" s="54">
        <f>'Actual Expenditures '!$G$9</f>
        <v>634</v>
      </c>
      <c r="E165" s="65" t="str">
        <f>'Actual Expenditures '!$G$10</f>
        <v>Circuit 
Civil</v>
      </c>
      <c r="F165" s="70" t="str">
        <f>'Actual Expenditures '!$A$28</f>
        <v>Operating Costs:</v>
      </c>
      <c r="G165" s="70" t="str">
        <f>'Actual Expenditures '!$B$47</f>
        <v>59</v>
      </c>
      <c r="H165" s="70" t="str">
        <f>'Actual Expenditures '!$C$47</f>
        <v>Depreciation</v>
      </c>
      <c r="I165" s="68">
        <f>'Actual Expenditures '!$G$47</f>
        <v>0</v>
      </c>
    </row>
    <row r="166" spans="1:9">
      <c r="A166" s="54" t="e">
        <f t="shared" si="4"/>
        <v>#N/A</v>
      </c>
      <c r="B166" s="65">
        <f t="shared" si="5"/>
        <v>24</v>
      </c>
      <c r="C166" s="66" t="s">
        <v>261</v>
      </c>
      <c r="D166" s="54">
        <f>'Actual Expenditures '!$G$9</f>
        <v>634</v>
      </c>
      <c r="E166" s="65" t="str">
        <f>'Actual Expenditures '!$G$10</f>
        <v>Circuit 
Civil</v>
      </c>
      <c r="F166" s="70" t="str">
        <f>'Actual Expenditures '!$A$28</f>
        <v>Operating Costs:</v>
      </c>
      <c r="G166" s="70">
        <f>'Actual Expenditures '!$B$48</f>
        <v>0</v>
      </c>
      <c r="H166" s="70" t="str">
        <f>'Actual Expenditures '!$C$48</f>
        <v>TOTAL Operating Costs:</v>
      </c>
      <c r="I166" s="68">
        <f>'Actual Expenditures '!$G$48</f>
        <v>0</v>
      </c>
    </row>
    <row r="167" spans="1:9">
      <c r="A167" s="54" t="e">
        <f t="shared" si="4"/>
        <v>#N/A</v>
      </c>
      <c r="B167" s="65">
        <f t="shared" si="5"/>
        <v>24</v>
      </c>
      <c r="C167" s="66" t="s">
        <v>261</v>
      </c>
      <c r="D167" s="54">
        <f>'Actual Expenditures '!$G$9</f>
        <v>634</v>
      </c>
      <c r="E167" s="65" t="str">
        <f>'Actual Expenditures '!$G$10</f>
        <v>Circuit 
Civil</v>
      </c>
      <c r="F167" s="70" t="str">
        <f>'Actual Expenditures '!$A$50</f>
        <v>Capital Costs:</v>
      </c>
      <c r="G167" s="70" t="str">
        <f>'Actual Expenditures '!$B$51</f>
        <v>60 - 68</v>
      </c>
      <c r="H167" s="70" t="str">
        <f>'Actual Expenditures '!$C$51</f>
        <v>TOTAL Capital Costs:</v>
      </c>
      <c r="I167" s="68">
        <f>'Actual Expenditures '!$G$51</f>
        <v>0</v>
      </c>
    </row>
    <row r="168" spans="1:9">
      <c r="A168" s="54" t="e">
        <f t="shared" si="4"/>
        <v>#N/A</v>
      </c>
      <c r="B168" s="65">
        <f t="shared" si="5"/>
        <v>24</v>
      </c>
      <c r="C168" s="66" t="s">
        <v>261</v>
      </c>
      <c r="D168" s="54">
        <f>'Actual Expenditures '!$G$9</f>
        <v>634</v>
      </c>
      <c r="E168" s="65" t="str">
        <f>'Actual Expenditures '!$G$10</f>
        <v>Circuit 
Civil</v>
      </c>
      <c r="F168" s="70" t="s">
        <v>265</v>
      </c>
      <c r="G168" s="70" t="s">
        <v>266</v>
      </c>
      <c r="H168" s="70" t="str">
        <f>'Actual Expenditures '!$C$54</f>
        <v xml:space="preserve">TOTAL COURT-SIDE EXPENDITURES:  </v>
      </c>
      <c r="I168" s="68">
        <f>'Actual Expenditures '!$G$54</f>
        <v>0</v>
      </c>
    </row>
    <row r="169" spans="1:9">
      <c r="A169" s="54" t="e">
        <f t="shared" si="4"/>
        <v>#N/A</v>
      </c>
      <c r="B169" s="65">
        <f t="shared" si="5"/>
        <v>24</v>
      </c>
      <c r="C169" s="66" t="s">
        <v>261</v>
      </c>
      <c r="D169" s="54">
        <f>'Actual Expenditures '!$H$9</f>
        <v>654</v>
      </c>
      <c r="E169" s="65" t="str">
        <f>'Actual Expenditures '!$H$10</f>
        <v>Family</v>
      </c>
      <c r="F169" s="70" t="str">
        <f>'Actual Expenditures '!$A$11</f>
        <v>Salary and Benefits Costs:</v>
      </c>
      <c r="G169" s="70" t="str">
        <f>'Actual Expenditures '!$B$12</f>
        <v>11</v>
      </c>
      <c r="H169" s="70" t="str">
        <f>'Actual Expenditures '!$C$12</f>
        <v>Salary - Executive</v>
      </c>
      <c r="I169" s="68">
        <f>'Actual Expenditures '!$H$12</f>
        <v>0</v>
      </c>
    </row>
    <row r="170" spans="1:9">
      <c r="A170" s="54" t="e">
        <f t="shared" si="4"/>
        <v>#N/A</v>
      </c>
      <c r="B170" s="65">
        <f t="shared" si="5"/>
        <v>24</v>
      </c>
      <c r="C170" s="66" t="s">
        <v>261</v>
      </c>
      <c r="D170" s="54">
        <f>'Actual Expenditures '!$H$9</f>
        <v>654</v>
      </c>
      <c r="E170" s="65" t="str">
        <f>'Actual Expenditures '!$H$10</f>
        <v>Family</v>
      </c>
      <c r="F170" s="70" t="str">
        <f>'Actual Expenditures '!$A$11</f>
        <v>Salary and Benefits Costs:</v>
      </c>
      <c r="G170" s="70" t="str">
        <f>'Actual Expenditures '!$B$13</f>
        <v>12</v>
      </c>
      <c r="H170" s="70" t="str">
        <f>'Actual Expenditures '!$C$13</f>
        <v>Salary - Regular Employees</v>
      </c>
      <c r="I170" s="68">
        <f>'Actual Expenditures '!$H$13</f>
        <v>0</v>
      </c>
    </row>
    <row r="171" spans="1:9">
      <c r="A171" s="54" t="e">
        <f t="shared" si="4"/>
        <v>#N/A</v>
      </c>
      <c r="B171" s="65">
        <f t="shared" si="5"/>
        <v>24</v>
      </c>
      <c r="C171" s="66" t="s">
        <v>261</v>
      </c>
      <c r="D171" s="54">
        <f>'Actual Expenditures '!$H$9</f>
        <v>654</v>
      </c>
      <c r="E171" s="65" t="str">
        <f>'Actual Expenditures '!$H$10</f>
        <v>Family</v>
      </c>
      <c r="F171" s="70" t="str">
        <f>'Actual Expenditures '!$A$11</f>
        <v>Salary and Benefits Costs:</v>
      </c>
      <c r="G171" s="70">
        <f>'Actual Expenditures '!$B$14</f>
        <v>13</v>
      </c>
      <c r="H171" s="70" t="str">
        <f>'Actual Expenditures '!$C$14</f>
        <v>Salary - Other Employees (OPS, etc.)</v>
      </c>
      <c r="I171" s="68">
        <f>'Actual Expenditures '!$H$14</f>
        <v>0</v>
      </c>
    </row>
    <row r="172" spans="1:9">
      <c r="A172" s="54" t="e">
        <f t="shared" si="4"/>
        <v>#N/A</v>
      </c>
      <c r="B172" s="65">
        <f t="shared" si="5"/>
        <v>24</v>
      </c>
      <c r="C172" s="66" t="s">
        <v>261</v>
      </c>
      <c r="D172" s="54">
        <f>'Actual Expenditures '!$H$9</f>
        <v>654</v>
      </c>
      <c r="E172" s="65" t="str">
        <f>'Actual Expenditures '!$H$10</f>
        <v>Family</v>
      </c>
      <c r="F172" s="70" t="str">
        <f>'Actual Expenditures '!$A$11</f>
        <v>Salary and Benefits Costs:</v>
      </c>
      <c r="G172" s="70">
        <f>'Actual Expenditures '!$B$15</f>
        <v>14</v>
      </c>
      <c r="H172" s="70" t="str">
        <f>'Actual Expenditures '!$C$15</f>
        <v>Salary - Overtime</v>
      </c>
      <c r="I172" s="68">
        <f>'Actual Expenditures '!$H$15</f>
        <v>0</v>
      </c>
    </row>
    <row r="173" spans="1:9">
      <c r="A173" s="54" t="e">
        <f t="shared" si="4"/>
        <v>#N/A</v>
      </c>
      <c r="B173" s="65">
        <f t="shared" si="5"/>
        <v>24</v>
      </c>
      <c r="C173" s="66" t="s">
        <v>261</v>
      </c>
      <c r="D173" s="54">
        <f>'Actual Expenditures '!$H$9</f>
        <v>654</v>
      </c>
      <c r="E173" s="65" t="str">
        <f>'Actual Expenditures '!$H$10</f>
        <v>Family</v>
      </c>
      <c r="F173" s="70" t="str">
        <f>'Actual Expenditures '!$A$11</f>
        <v>Salary and Benefits Costs:</v>
      </c>
      <c r="G173" s="70" t="str">
        <f>'Actual Expenditures '!$B$16</f>
        <v>15</v>
      </c>
      <c r="H173" s="70" t="str">
        <f>'Actual Expenditures '!$C$16</f>
        <v>Salary - Special Pay</v>
      </c>
      <c r="I173" s="68">
        <f>'Actual Expenditures '!$H$16</f>
        <v>0</v>
      </c>
    </row>
    <row r="174" spans="1:9">
      <c r="A174" s="54" t="e">
        <f t="shared" si="4"/>
        <v>#N/A</v>
      </c>
      <c r="B174" s="65">
        <f t="shared" si="5"/>
        <v>24</v>
      </c>
      <c r="C174" s="66" t="s">
        <v>261</v>
      </c>
      <c r="D174" s="54">
        <f>'Actual Expenditures '!$H$9</f>
        <v>654</v>
      </c>
      <c r="E174" s="65" t="str">
        <f>'Actual Expenditures '!$H$10</f>
        <v>Family</v>
      </c>
      <c r="F174" s="70" t="str">
        <f>'Actual Expenditures '!$A$11</f>
        <v>Salary and Benefits Costs:</v>
      </c>
      <c r="G174" s="70" t="str">
        <f>'Actual Expenditures '!$B$17</f>
        <v>16</v>
      </c>
      <c r="H174" s="70" t="str">
        <f>'Actual Expenditures '!$C$17</f>
        <v>Compensated Leave</v>
      </c>
      <c r="I174" s="68">
        <f>'Actual Expenditures '!$H$17</f>
        <v>0</v>
      </c>
    </row>
    <row r="175" spans="1:9">
      <c r="A175" s="54" t="e">
        <f t="shared" si="4"/>
        <v>#N/A</v>
      </c>
      <c r="B175" s="65">
        <f t="shared" si="5"/>
        <v>24</v>
      </c>
      <c r="C175" s="66" t="s">
        <v>261</v>
      </c>
      <c r="D175" s="54">
        <f>'Actual Expenditures '!$H$9</f>
        <v>654</v>
      </c>
      <c r="E175" s="65" t="str">
        <f>'Actual Expenditures '!$H$10</f>
        <v>Family</v>
      </c>
      <c r="F175" s="70" t="str">
        <f>'Actual Expenditures '!$A$11</f>
        <v>Salary and Benefits Costs:</v>
      </c>
      <c r="G175" s="70" t="str">
        <f>'Actual Expenditures '!$B$18</f>
        <v>17</v>
      </c>
      <c r="H175" s="70" t="str">
        <f>'Actual Expenditures '!$C$18</f>
        <v>Compensated Sick Leave</v>
      </c>
      <c r="I175" s="68">
        <f>'Actual Expenditures '!$H$18</f>
        <v>0</v>
      </c>
    </row>
    <row r="176" spans="1:9">
      <c r="A176" s="54" t="e">
        <f t="shared" si="4"/>
        <v>#N/A</v>
      </c>
      <c r="B176" s="65">
        <f t="shared" si="5"/>
        <v>24</v>
      </c>
      <c r="C176" s="66" t="s">
        <v>261</v>
      </c>
      <c r="D176" s="54">
        <f>'Actual Expenditures '!$H$9</f>
        <v>654</v>
      </c>
      <c r="E176" s="65" t="str">
        <f>'Actual Expenditures '!$H$10</f>
        <v>Family</v>
      </c>
      <c r="F176" s="70" t="str">
        <f>'Actual Expenditures '!$A$11</f>
        <v>Salary and Benefits Costs:</v>
      </c>
      <c r="G176" s="70" t="str">
        <f>'Actual Expenditures '!$B$19</f>
        <v>18</v>
      </c>
      <c r="H176" s="70" t="str">
        <f>'Actual Expenditures '!$C$19</f>
        <v>Compensated Compensatory Leave</v>
      </c>
      <c r="I176" s="68">
        <f>'Actual Expenditures '!$H$19</f>
        <v>0</v>
      </c>
    </row>
    <row r="177" spans="1:9">
      <c r="A177" s="54" t="e">
        <f t="shared" si="4"/>
        <v>#N/A</v>
      </c>
      <c r="B177" s="65">
        <f t="shared" si="5"/>
        <v>24</v>
      </c>
      <c r="C177" s="66" t="s">
        <v>261</v>
      </c>
      <c r="D177" s="54">
        <f>'Actual Expenditures '!$H$9</f>
        <v>654</v>
      </c>
      <c r="E177" s="65" t="str">
        <f>'Actual Expenditures '!$H$10</f>
        <v>Family</v>
      </c>
      <c r="F177" s="70" t="str">
        <f>'Actual Expenditures '!$A$11</f>
        <v>Salary and Benefits Costs:</v>
      </c>
      <c r="G177" s="70" t="str">
        <f>'Actual Expenditures '!$B$20</f>
        <v>21</v>
      </c>
      <c r="H177" s="70" t="str">
        <f>'Actual Expenditures '!$C$20</f>
        <v>FICA Taxes</v>
      </c>
      <c r="I177" s="68">
        <f>'Actual Expenditures '!$H$20</f>
        <v>0</v>
      </c>
    </row>
    <row r="178" spans="1:9">
      <c r="A178" s="54" t="e">
        <f t="shared" si="4"/>
        <v>#N/A</v>
      </c>
      <c r="B178" s="65">
        <f t="shared" si="5"/>
        <v>24</v>
      </c>
      <c r="C178" s="66" t="s">
        <v>261</v>
      </c>
      <c r="D178" s="54">
        <f>'Actual Expenditures '!$H$9</f>
        <v>654</v>
      </c>
      <c r="E178" s="65" t="str">
        <f>'Actual Expenditures '!$H$10</f>
        <v>Family</v>
      </c>
      <c r="F178" s="70" t="str">
        <f>'Actual Expenditures '!$A$11</f>
        <v>Salary and Benefits Costs:</v>
      </c>
      <c r="G178" s="70" t="str">
        <f>'Actual Expenditures '!$B$21</f>
        <v>22</v>
      </c>
      <c r="H178" s="70" t="str">
        <f>'Actual Expenditures '!$C$21</f>
        <v>FRS - Retirement Contributions</v>
      </c>
      <c r="I178" s="68">
        <f>'Actual Expenditures '!$H$21</f>
        <v>0</v>
      </c>
    </row>
    <row r="179" spans="1:9">
      <c r="A179" s="54" t="e">
        <f t="shared" si="4"/>
        <v>#N/A</v>
      </c>
      <c r="B179" s="65">
        <f t="shared" si="5"/>
        <v>24</v>
      </c>
      <c r="C179" s="66" t="s">
        <v>261</v>
      </c>
      <c r="D179" s="54">
        <f>'Actual Expenditures '!$H$9</f>
        <v>654</v>
      </c>
      <c r="E179" s="65" t="str">
        <f>'Actual Expenditures '!$H$10</f>
        <v>Family</v>
      </c>
      <c r="F179" s="70" t="str">
        <f>'Actual Expenditures '!$A$11</f>
        <v>Salary and Benefits Costs:</v>
      </c>
      <c r="G179" s="70" t="str">
        <f>'Actual Expenditures '!$B$22</f>
        <v>23</v>
      </c>
      <c r="H179" s="70" t="str">
        <f>'Actual Expenditures '!$C$22</f>
        <v>Life and Health Insurance (and Other Benefits)</v>
      </c>
      <c r="I179" s="68">
        <f>'Actual Expenditures '!$H$22</f>
        <v>0</v>
      </c>
    </row>
    <row r="180" spans="1:9">
      <c r="A180" s="54" t="e">
        <f t="shared" si="4"/>
        <v>#N/A</v>
      </c>
      <c r="B180" s="65">
        <f t="shared" si="5"/>
        <v>24</v>
      </c>
      <c r="C180" s="66" t="s">
        <v>261</v>
      </c>
      <c r="D180" s="54">
        <f>'Actual Expenditures '!$H$9</f>
        <v>654</v>
      </c>
      <c r="E180" s="65" t="str">
        <f>'Actual Expenditures '!$H$10</f>
        <v>Family</v>
      </c>
      <c r="F180" s="70" t="str">
        <f>'Actual Expenditures '!$A$11</f>
        <v>Salary and Benefits Costs:</v>
      </c>
      <c r="G180" s="70" t="str">
        <f>'Actual Expenditures '!$B$23</f>
        <v>24</v>
      </c>
      <c r="H180" s="70" t="str">
        <f>'Actual Expenditures '!$C$23</f>
        <v>Workers' Compensation</v>
      </c>
      <c r="I180" s="68">
        <f>'Actual Expenditures '!$H$23</f>
        <v>0</v>
      </c>
    </row>
    <row r="181" spans="1:9">
      <c r="A181" s="54" t="e">
        <f t="shared" si="4"/>
        <v>#N/A</v>
      </c>
      <c r="B181" s="65">
        <f t="shared" si="5"/>
        <v>24</v>
      </c>
      <c r="C181" s="66" t="s">
        <v>261</v>
      </c>
      <c r="D181" s="54">
        <f>'Actual Expenditures '!$H$9</f>
        <v>654</v>
      </c>
      <c r="E181" s="65" t="str">
        <f>'Actual Expenditures '!$H$10</f>
        <v>Family</v>
      </c>
      <c r="F181" s="70" t="str">
        <f>'Actual Expenditures '!$A$11</f>
        <v>Salary and Benefits Costs:</v>
      </c>
      <c r="G181" s="70" t="str">
        <f>'Actual Expenditures '!$B$24</f>
        <v>25</v>
      </c>
      <c r="H181" s="70" t="str">
        <f>'Actual Expenditures '!$C$24</f>
        <v>Unemployment Compensation</v>
      </c>
      <c r="I181" s="68">
        <f>'Actual Expenditures '!$H$24</f>
        <v>0</v>
      </c>
    </row>
    <row r="182" spans="1:9">
      <c r="A182" s="54" t="e">
        <f t="shared" si="4"/>
        <v>#N/A</v>
      </c>
      <c r="B182" s="65">
        <f t="shared" si="5"/>
        <v>24</v>
      </c>
      <c r="C182" s="66" t="s">
        <v>261</v>
      </c>
      <c r="D182" s="54">
        <f>'Actual Expenditures '!$H$9</f>
        <v>654</v>
      </c>
      <c r="E182" s="65" t="str">
        <f>'Actual Expenditures '!$H$10</f>
        <v>Family</v>
      </c>
      <c r="F182" s="70" t="str">
        <f>'Actual Expenditures '!$A$11</f>
        <v>Salary and Benefits Costs:</v>
      </c>
      <c r="G182" s="70" t="str">
        <f>'Actual Expenditures '!$B$25</f>
        <v>26</v>
      </c>
      <c r="H182" s="70" t="str">
        <f>'Actual Expenditures '!$C$25</f>
        <v>Other Postemployment Benefits (OPEB)</v>
      </c>
      <c r="I182" s="68">
        <f>'Actual Expenditures '!$H$25</f>
        <v>0</v>
      </c>
    </row>
    <row r="183" spans="1:9">
      <c r="A183" s="54" t="e">
        <f t="shared" si="4"/>
        <v>#N/A</v>
      </c>
      <c r="B183" s="65">
        <f t="shared" si="5"/>
        <v>24</v>
      </c>
      <c r="C183" s="66" t="s">
        <v>261</v>
      </c>
      <c r="D183" s="54">
        <f>'Actual Expenditures '!$H$9</f>
        <v>654</v>
      </c>
      <c r="E183" s="65" t="str">
        <f>'Actual Expenditures '!$H$10</f>
        <v>Family</v>
      </c>
      <c r="F183" s="70" t="str">
        <f>'Actual Expenditures '!$A$11</f>
        <v>Salary and Benefits Costs:</v>
      </c>
      <c r="G183" s="70">
        <f>'Actual Expenditures '!$B$26</f>
        <v>0</v>
      </c>
      <c r="H183" s="70" t="str">
        <f>'Actual Expenditures '!$C$26</f>
        <v>TOTAL Salary and Benefits:</v>
      </c>
      <c r="I183" s="68">
        <f>'Actual Expenditures '!$H$26</f>
        <v>0</v>
      </c>
    </row>
    <row r="184" spans="1:9">
      <c r="A184" s="54" t="e">
        <f t="shared" si="4"/>
        <v>#N/A</v>
      </c>
      <c r="B184" s="65">
        <f t="shared" si="5"/>
        <v>24</v>
      </c>
      <c r="C184" s="66" t="s">
        <v>261</v>
      </c>
      <c r="D184" s="54">
        <f>'Actual Expenditures '!$H$9</f>
        <v>654</v>
      </c>
      <c r="E184" s="65" t="str">
        <f>'Actual Expenditures '!$H$10</f>
        <v>Family</v>
      </c>
      <c r="F184" s="70" t="str">
        <f>'Actual Expenditures '!$A$28</f>
        <v>Operating Costs:</v>
      </c>
      <c r="G184" s="70" t="str">
        <f>'Actual Expenditures '!$B$29</f>
        <v>31</v>
      </c>
      <c r="H184" s="70" t="str">
        <f>'Actual Expenditures '!$C$29</f>
        <v>Professional Services</v>
      </c>
      <c r="I184" s="68">
        <f>'Actual Expenditures '!$H$29</f>
        <v>0</v>
      </c>
    </row>
    <row r="185" spans="1:9">
      <c r="A185" s="54" t="e">
        <f t="shared" si="4"/>
        <v>#N/A</v>
      </c>
      <c r="B185" s="65">
        <f t="shared" si="5"/>
        <v>24</v>
      </c>
      <c r="C185" s="66" t="s">
        <v>261</v>
      </c>
      <c r="D185" s="54">
        <f>'Actual Expenditures '!$H$9</f>
        <v>654</v>
      </c>
      <c r="E185" s="65" t="str">
        <f>'Actual Expenditures '!$H$10</f>
        <v>Family</v>
      </c>
      <c r="F185" s="70" t="str">
        <f>'Actual Expenditures '!$A$28</f>
        <v>Operating Costs:</v>
      </c>
      <c r="G185" s="70" t="str">
        <f>'Actual Expenditures '!$B$30</f>
        <v>32</v>
      </c>
      <c r="H185" s="70" t="str">
        <f>'Actual Expenditures '!$C$30</f>
        <v>Accounting &amp; Auditing</v>
      </c>
      <c r="I185" s="68">
        <f>'Actual Expenditures '!$H$30</f>
        <v>0</v>
      </c>
    </row>
    <row r="186" spans="1:9">
      <c r="A186" s="54" t="e">
        <f t="shared" si="4"/>
        <v>#N/A</v>
      </c>
      <c r="B186" s="65">
        <f t="shared" si="5"/>
        <v>24</v>
      </c>
      <c r="C186" s="66" t="s">
        <v>261</v>
      </c>
      <c r="D186" s="54">
        <f>'Actual Expenditures '!$H$9</f>
        <v>654</v>
      </c>
      <c r="E186" s="65" t="str">
        <f>'Actual Expenditures '!$H$10</f>
        <v>Family</v>
      </c>
      <c r="F186" s="70" t="str">
        <f>'Actual Expenditures '!$A$28</f>
        <v>Operating Costs:</v>
      </c>
      <c r="G186" s="70" t="str">
        <f>'Actual Expenditures '!$B$31</f>
        <v>33</v>
      </c>
      <c r="H186" s="70" t="str">
        <f>'Actual Expenditures '!$C$31</f>
        <v>Court Reporter Services</v>
      </c>
      <c r="I186" s="68">
        <f>'Actual Expenditures '!$H$31</f>
        <v>0</v>
      </c>
    </row>
    <row r="187" spans="1:9">
      <c r="A187" s="54" t="e">
        <f t="shared" si="4"/>
        <v>#N/A</v>
      </c>
      <c r="B187" s="65">
        <f t="shared" si="5"/>
        <v>24</v>
      </c>
      <c r="C187" s="66" t="s">
        <v>261</v>
      </c>
      <c r="D187" s="54">
        <f>'Actual Expenditures '!$H$9</f>
        <v>654</v>
      </c>
      <c r="E187" s="65" t="str">
        <f>'Actual Expenditures '!$H$10</f>
        <v>Family</v>
      </c>
      <c r="F187" s="70" t="str">
        <f>'Actual Expenditures '!$A$28</f>
        <v>Operating Costs:</v>
      </c>
      <c r="G187" s="70" t="str">
        <f>'Actual Expenditures '!$B$32</f>
        <v>34</v>
      </c>
      <c r="H187" s="70" t="str">
        <f>'Actual Expenditures '!$C$32</f>
        <v>Other Contracted Services</v>
      </c>
      <c r="I187" s="68">
        <f>'Actual Expenditures '!$H$32</f>
        <v>0</v>
      </c>
    </row>
    <row r="188" spans="1:9">
      <c r="A188" s="54" t="e">
        <f t="shared" si="4"/>
        <v>#N/A</v>
      </c>
      <c r="B188" s="65">
        <f t="shared" si="5"/>
        <v>24</v>
      </c>
      <c r="C188" s="66" t="s">
        <v>261</v>
      </c>
      <c r="D188" s="54">
        <f>'Actual Expenditures '!$H$9</f>
        <v>654</v>
      </c>
      <c r="E188" s="65" t="str">
        <f>'Actual Expenditures '!$H$10</f>
        <v>Family</v>
      </c>
      <c r="F188" s="70" t="str">
        <f>'Actual Expenditures '!$A$28</f>
        <v>Operating Costs:</v>
      </c>
      <c r="G188" s="70" t="str">
        <f>'Actual Expenditures '!$B$33</f>
        <v>40</v>
      </c>
      <c r="H188" s="70" t="str">
        <f>'Actual Expenditures '!$C$33</f>
        <v>Travel and Per Diem</v>
      </c>
      <c r="I188" s="68">
        <f>'Actual Expenditures '!$H$33</f>
        <v>0</v>
      </c>
    </row>
    <row r="189" spans="1:9">
      <c r="A189" s="54" t="e">
        <f t="shared" si="4"/>
        <v>#N/A</v>
      </c>
      <c r="B189" s="65">
        <f t="shared" si="5"/>
        <v>24</v>
      </c>
      <c r="C189" s="66" t="s">
        <v>261</v>
      </c>
      <c r="D189" s="54">
        <f>'Actual Expenditures '!$H$9</f>
        <v>654</v>
      </c>
      <c r="E189" s="65" t="str">
        <f>'Actual Expenditures '!$H$10</f>
        <v>Family</v>
      </c>
      <c r="F189" s="70" t="str">
        <f>'Actual Expenditures '!$A$28</f>
        <v>Operating Costs:</v>
      </c>
      <c r="G189" s="70" t="str">
        <f>'Actual Expenditures '!$B$34</f>
        <v>41</v>
      </c>
      <c r="H189" s="70" t="str">
        <f>'Actual Expenditures '!$C$34</f>
        <v>Communications</v>
      </c>
      <c r="I189" s="68">
        <f>'Actual Expenditures '!$H$34</f>
        <v>0</v>
      </c>
    </row>
    <row r="190" spans="1:9">
      <c r="A190" s="54" t="e">
        <f t="shared" si="4"/>
        <v>#N/A</v>
      </c>
      <c r="B190" s="65">
        <f t="shared" si="5"/>
        <v>24</v>
      </c>
      <c r="C190" s="66" t="s">
        <v>261</v>
      </c>
      <c r="D190" s="54">
        <f>'Actual Expenditures '!$H$9</f>
        <v>654</v>
      </c>
      <c r="E190" s="65" t="str">
        <f>'Actual Expenditures '!$H$10</f>
        <v>Family</v>
      </c>
      <c r="F190" s="70" t="str">
        <f>'Actual Expenditures '!$A$28</f>
        <v>Operating Costs:</v>
      </c>
      <c r="G190" s="70" t="str">
        <f>'Actual Expenditures '!$B$35</f>
        <v>42</v>
      </c>
      <c r="H190" s="70" t="str">
        <f>'Actual Expenditures '!$C$35</f>
        <v>Freight and Postage</v>
      </c>
      <c r="I190" s="68">
        <f>'Actual Expenditures '!$H$35</f>
        <v>0</v>
      </c>
    </row>
    <row r="191" spans="1:9">
      <c r="A191" s="54" t="e">
        <f t="shared" si="4"/>
        <v>#N/A</v>
      </c>
      <c r="B191" s="65">
        <f t="shared" si="5"/>
        <v>24</v>
      </c>
      <c r="C191" s="66" t="s">
        <v>261</v>
      </c>
      <c r="D191" s="54">
        <f>'Actual Expenditures '!$H$9</f>
        <v>654</v>
      </c>
      <c r="E191" s="65" t="str">
        <f>'Actual Expenditures '!$H$10</f>
        <v>Family</v>
      </c>
      <c r="F191" s="70" t="str">
        <f>'Actual Expenditures '!$A$28</f>
        <v>Operating Costs:</v>
      </c>
      <c r="G191" s="70" t="str">
        <f>'Actual Expenditures '!$B$36</f>
        <v>43</v>
      </c>
      <c r="H191" s="70" t="str">
        <f>'Actual Expenditures '!$C$36</f>
        <v>Utilities</v>
      </c>
      <c r="I191" s="68">
        <f>'Actual Expenditures '!$H$36</f>
        <v>0</v>
      </c>
    </row>
    <row r="192" spans="1:9">
      <c r="A192" s="54" t="e">
        <f t="shared" si="4"/>
        <v>#N/A</v>
      </c>
      <c r="B192" s="65">
        <f t="shared" si="5"/>
        <v>24</v>
      </c>
      <c r="C192" s="66" t="s">
        <v>261</v>
      </c>
      <c r="D192" s="54">
        <f>'Actual Expenditures '!$H$9</f>
        <v>654</v>
      </c>
      <c r="E192" s="65" t="str">
        <f>'Actual Expenditures '!$H$10</f>
        <v>Family</v>
      </c>
      <c r="F192" s="70" t="str">
        <f>'Actual Expenditures '!$A$28</f>
        <v>Operating Costs:</v>
      </c>
      <c r="G192" s="70" t="str">
        <f>'Actual Expenditures '!$B$37</f>
        <v>44</v>
      </c>
      <c r="H192" s="70" t="str">
        <f>'Actual Expenditures '!$C$37</f>
        <v>Rentals and Leases</v>
      </c>
      <c r="I192" s="68">
        <f>'Actual Expenditures '!$H$37</f>
        <v>0</v>
      </c>
    </row>
    <row r="193" spans="1:9">
      <c r="A193" s="54" t="e">
        <f t="shared" si="4"/>
        <v>#N/A</v>
      </c>
      <c r="B193" s="65">
        <f t="shared" si="5"/>
        <v>24</v>
      </c>
      <c r="C193" s="66" t="s">
        <v>261</v>
      </c>
      <c r="D193" s="54">
        <f>'Actual Expenditures '!$H$9</f>
        <v>654</v>
      </c>
      <c r="E193" s="65" t="str">
        <f>'Actual Expenditures '!$H$10</f>
        <v>Family</v>
      </c>
      <c r="F193" s="70" t="str">
        <f>'Actual Expenditures '!$A$28</f>
        <v>Operating Costs:</v>
      </c>
      <c r="G193" s="70" t="str">
        <f>'Actual Expenditures '!$B$38</f>
        <v>45</v>
      </c>
      <c r="H193" s="70" t="str">
        <f>'Actual Expenditures '!$C$38</f>
        <v>Insurance</v>
      </c>
      <c r="I193" s="68">
        <f>'Actual Expenditures '!$H$38</f>
        <v>0</v>
      </c>
    </row>
    <row r="194" spans="1:9">
      <c r="A194" s="54" t="e">
        <f t="shared" si="4"/>
        <v>#N/A</v>
      </c>
      <c r="B194" s="65">
        <f t="shared" si="5"/>
        <v>24</v>
      </c>
      <c r="C194" s="66" t="s">
        <v>261</v>
      </c>
      <c r="D194" s="54">
        <f>'Actual Expenditures '!$H$9</f>
        <v>654</v>
      </c>
      <c r="E194" s="65" t="str">
        <f>'Actual Expenditures '!$H$10</f>
        <v>Family</v>
      </c>
      <c r="F194" s="70" t="str">
        <f>'Actual Expenditures '!$A$28</f>
        <v>Operating Costs:</v>
      </c>
      <c r="G194" s="70" t="str">
        <f>'Actual Expenditures '!$B$39</f>
        <v>46</v>
      </c>
      <c r="H194" s="70" t="str">
        <f>'Actual Expenditures '!$C$39</f>
        <v>Repair and Maintenance</v>
      </c>
      <c r="I194" s="68">
        <f>'Actual Expenditures '!$H$39</f>
        <v>0</v>
      </c>
    </row>
    <row r="195" spans="1:9">
      <c r="A195" s="54" t="e">
        <f t="shared" si="4"/>
        <v>#N/A</v>
      </c>
      <c r="B195" s="65">
        <f t="shared" si="5"/>
        <v>24</v>
      </c>
      <c r="C195" s="66" t="s">
        <v>261</v>
      </c>
      <c r="D195" s="54">
        <f>'Actual Expenditures '!$H$9</f>
        <v>654</v>
      </c>
      <c r="E195" s="65" t="str">
        <f>'Actual Expenditures '!$H$10</f>
        <v>Family</v>
      </c>
      <c r="F195" s="70" t="str">
        <f>'Actual Expenditures '!$A$28</f>
        <v>Operating Costs:</v>
      </c>
      <c r="G195" s="70" t="str">
        <f>'Actual Expenditures '!$B$40</f>
        <v>47</v>
      </c>
      <c r="H195" s="70" t="str">
        <f>'Actual Expenditures '!$C$40</f>
        <v>Printing and Binding</v>
      </c>
      <c r="I195" s="68">
        <f>'Actual Expenditures '!$H$40</f>
        <v>0</v>
      </c>
    </row>
    <row r="196" spans="1:9">
      <c r="A196" s="54" t="e">
        <f t="shared" si="4"/>
        <v>#N/A</v>
      </c>
      <c r="B196" s="65">
        <f t="shared" si="5"/>
        <v>24</v>
      </c>
      <c r="C196" s="66" t="s">
        <v>261</v>
      </c>
      <c r="D196" s="54">
        <f>'Actual Expenditures '!$H$9</f>
        <v>654</v>
      </c>
      <c r="E196" s="65" t="str">
        <f>'Actual Expenditures '!$H$10</f>
        <v>Family</v>
      </c>
      <c r="F196" s="70" t="str">
        <f>'Actual Expenditures '!$A$28</f>
        <v>Operating Costs:</v>
      </c>
      <c r="G196" s="70" t="str">
        <f>'Actual Expenditures '!$B$41</f>
        <v>48</v>
      </c>
      <c r="H196" s="70" t="str">
        <f>'Actual Expenditures '!$C$41</f>
        <v>Promotional Activities</v>
      </c>
      <c r="I196" s="68">
        <f>'Actual Expenditures '!$H$41</f>
        <v>0</v>
      </c>
    </row>
    <row r="197" spans="1:9">
      <c r="A197" s="54" t="e">
        <f t="shared" si="4"/>
        <v>#N/A</v>
      </c>
      <c r="B197" s="65">
        <f t="shared" si="5"/>
        <v>24</v>
      </c>
      <c r="C197" s="66" t="s">
        <v>261</v>
      </c>
      <c r="D197" s="54">
        <f>'Actual Expenditures '!$H$9</f>
        <v>654</v>
      </c>
      <c r="E197" s="65" t="str">
        <f>'Actual Expenditures '!$H$10</f>
        <v>Family</v>
      </c>
      <c r="F197" s="70" t="str">
        <f>'Actual Expenditures '!$A$28</f>
        <v>Operating Costs:</v>
      </c>
      <c r="G197" s="70" t="str">
        <f>'Actual Expenditures '!$B$42</f>
        <v>49</v>
      </c>
      <c r="H197" s="70" t="str">
        <f>'Actual Expenditures '!$C$42</f>
        <v>Other Current Charges &amp; Obligations</v>
      </c>
      <c r="I197" s="68">
        <f>'Actual Expenditures '!$H$42</f>
        <v>0</v>
      </c>
    </row>
    <row r="198" spans="1:9">
      <c r="A198" s="54" t="e">
        <f t="shared" si="4"/>
        <v>#N/A</v>
      </c>
      <c r="B198" s="65">
        <f t="shared" si="5"/>
        <v>24</v>
      </c>
      <c r="C198" s="66" t="s">
        <v>261</v>
      </c>
      <c r="D198" s="54">
        <f>'Actual Expenditures '!$H$9</f>
        <v>654</v>
      </c>
      <c r="E198" s="65" t="str">
        <f>'Actual Expenditures '!$H$10</f>
        <v>Family</v>
      </c>
      <c r="F198" s="70" t="str">
        <f>'Actual Expenditures '!$A$28</f>
        <v>Operating Costs:</v>
      </c>
      <c r="G198" s="70" t="str">
        <f>'Actual Expenditures '!$B$43</f>
        <v>51</v>
      </c>
      <c r="H198" s="70" t="str">
        <f>'Actual Expenditures '!$C$43</f>
        <v>Office Supplies</v>
      </c>
      <c r="I198" s="68">
        <f>'Actual Expenditures '!$H$43</f>
        <v>0</v>
      </c>
    </row>
    <row r="199" spans="1:9">
      <c r="A199" s="54" t="e">
        <f t="shared" si="4"/>
        <v>#N/A</v>
      </c>
      <c r="B199" s="65">
        <f t="shared" si="5"/>
        <v>24</v>
      </c>
      <c r="C199" s="66" t="s">
        <v>261</v>
      </c>
      <c r="D199" s="54">
        <f>'Actual Expenditures '!$H$9</f>
        <v>654</v>
      </c>
      <c r="E199" s="65" t="str">
        <f>'Actual Expenditures '!$H$10</f>
        <v>Family</v>
      </c>
      <c r="F199" s="70" t="str">
        <f>'Actual Expenditures '!$A$28</f>
        <v>Operating Costs:</v>
      </c>
      <c r="G199" s="70" t="str">
        <f>'Actual Expenditures '!$B$44</f>
        <v>52</v>
      </c>
      <c r="H199" s="70" t="str">
        <f>'Actual Expenditures '!$C$44</f>
        <v>Operating Supplies</v>
      </c>
      <c r="I199" s="68">
        <f>'Actual Expenditures '!$H$44</f>
        <v>0</v>
      </c>
    </row>
    <row r="200" spans="1:9">
      <c r="A200" s="54" t="e">
        <f t="shared" si="4"/>
        <v>#N/A</v>
      </c>
      <c r="B200" s="65">
        <f t="shared" si="5"/>
        <v>24</v>
      </c>
      <c r="C200" s="66" t="s">
        <v>261</v>
      </c>
      <c r="D200" s="54">
        <f>'Actual Expenditures '!$H$9</f>
        <v>654</v>
      </c>
      <c r="E200" s="65" t="str">
        <f>'Actual Expenditures '!$H$10</f>
        <v>Family</v>
      </c>
      <c r="F200" s="70" t="str">
        <f>'Actual Expenditures '!$A$28</f>
        <v>Operating Costs:</v>
      </c>
      <c r="G200" s="70" t="str">
        <f>'Actual Expenditures '!$B$45</f>
        <v>54</v>
      </c>
      <c r="H200" s="70" t="str">
        <f>'Actual Expenditures '!$C$45</f>
        <v>Books, Publications, Subscriptions, Memberships</v>
      </c>
      <c r="I200" s="68">
        <f>'Actual Expenditures '!$H$45</f>
        <v>0</v>
      </c>
    </row>
    <row r="201" spans="1:9">
      <c r="A201" s="54" t="e">
        <f t="shared" si="4"/>
        <v>#N/A</v>
      </c>
      <c r="B201" s="65">
        <f t="shared" si="5"/>
        <v>24</v>
      </c>
      <c r="C201" s="66" t="s">
        <v>261</v>
      </c>
      <c r="D201" s="54">
        <f>'Actual Expenditures '!$H$9</f>
        <v>654</v>
      </c>
      <c r="E201" s="65" t="str">
        <f>'Actual Expenditures '!$H$10</f>
        <v>Family</v>
      </c>
      <c r="F201" s="70" t="str">
        <f>'Actual Expenditures '!$A$28</f>
        <v>Operating Costs:</v>
      </c>
      <c r="G201" s="70" t="str">
        <f>'Actual Expenditures '!$B$46</f>
        <v>55</v>
      </c>
      <c r="H201" s="70" t="str">
        <f>'Actual Expenditures '!$C$46</f>
        <v>Training</v>
      </c>
      <c r="I201" s="68">
        <f>'Actual Expenditures '!$H$46</f>
        <v>0</v>
      </c>
    </row>
    <row r="202" spans="1:9">
      <c r="A202" s="54" t="e">
        <f t="shared" si="4"/>
        <v>#N/A</v>
      </c>
      <c r="B202" s="65">
        <f t="shared" si="5"/>
        <v>24</v>
      </c>
      <c r="C202" s="66" t="s">
        <v>261</v>
      </c>
      <c r="D202" s="54">
        <f>'Actual Expenditures '!$H$9</f>
        <v>654</v>
      </c>
      <c r="E202" s="65" t="str">
        <f>'Actual Expenditures '!$H$10</f>
        <v>Family</v>
      </c>
      <c r="F202" s="70" t="str">
        <f>'Actual Expenditures '!$A$28</f>
        <v>Operating Costs:</v>
      </c>
      <c r="G202" s="70" t="str">
        <f>'Actual Expenditures '!$B$47</f>
        <v>59</v>
      </c>
      <c r="H202" s="70" t="str">
        <f>'Actual Expenditures '!$C$47</f>
        <v>Depreciation</v>
      </c>
      <c r="I202" s="68">
        <f>'Actual Expenditures '!$H$47</f>
        <v>0</v>
      </c>
    </row>
    <row r="203" spans="1:9">
      <c r="A203" s="54" t="e">
        <f t="shared" si="4"/>
        <v>#N/A</v>
      </c>
      <c r="B203" s="65">
        <f t="shared" si="5"/>
        <v>24</v>
      </c>
      <c r="C203" s="66" t="s">
        <v>261</v>
      </c>
      <c r="D203" s="54">
        <f>'Actual Expenditures '!$H$9</f>
        <v>654</v>
      </c>
      <c r="E203" s="65" t="str">
        <f>'Actual Expenditures '!$H$10</f>
        <v>Family</v>
      </c>
      <c r="F203" s="70" t="str">
        <f>'Actual Expenditures '!$A$28</f>
        <v>Operating Costs:</v>
      </c>
      <c r="G203" s="70">
        <f>'Actual Expenditures '!$B$48</f>
        <v>0</v>
      </c>
      <c r="H203" s="70" t="str">
        <f>'Actual Expenditures '!$C$48</f>
        <v>TOTAL Operating Costs:</v>
      </c>
      <c r="I203" s="68">
        <f>'Actual Expenditures '!$H$48</f>
        <v>0</v>
      </c>
    </row>
    <row r="204" spans="1:9">
      <c r="A204" s="54" t="e">
        <f t="shared" si="4"/>
        <v>#N/A</v>
      </c>
      <c r="B204" s="65">
        <f t="shared" si="5"/>
        <v>24</v>
      </c>
      <c r="C204" s="66" t="s">
        <v>261</v>
      </c>
      <c r="D204" s="54">
        <f>'Actual Expenditures '!$H$9</f>
        <v>654</v>
      </c>
      <c r="E204" s="65" t="str">
        <f>'Actual Expenditures '!$H$10</f>
        <v>Family</v>
      </c>
      <c r="F204" s="70" t="str">
        <f>'Actual Expenditures '!$A$50</f>
        <v>Capital Costs:</v>
      </c>
      <c r="G204" s="70" t="str">
        <f>'Actual Expenditures '!$B$51</f>
        <v>60 - 68</v>
      </c>
      <c r="H204" s="70" t="str">
        <f>'Actual Expenditures '!$C$51</f>
        <v>TOTAL Capital Costs:</v>
      </c>
      <c r="I204" s="68">
        <f>'Actual Expenditures '!$H$51</f>
        <v>0</v>
      </c>
    </row>
    <row r="205" spans="1:9">
      <c r="A205" s="54" t="e">
        <f t="shared" si="4"/>
        <v>#N/A</v>
      </c>
      <c r="B205" s="65">
        <f t="shared" si="5"/>
        <v>24</v>
      </c>
      <c r="C205" s="66" t="s">
        <v>261</v>
      </c>
      <c r="D205" s="54">
        <f>'Actual Expenditures '!$H$9</f>
        <v>654</v>
      </c>
      <c r="E205" s="65" t="str">
        <f>'Actual Expenditures '!$H$10</f>
        <v>Family</v>
      </c>
      <c r="F205" s="70" t="s">
        <v>265</v>
      </c>
      <c r="G205" s="70" t="s">
        <v>266</v>
      </c>
      <c r="H205" s="70" t="str">
        <f>'Actual Expenditures '!$C$54</f>
        <v xml:space="preserve">TOTAL COURT-SIDE EXPENDITURES:  </v>
      </c>
      <c r="I205" s="68">
        <f>'Actual Expenditures '!$H$54</f>
        <v>0</v>
      </c>
    </row>
    <row r="206" spans="1:9">
      <c r="A206" s="54" t="e">
        <f t="shared" si="4"/>
        <v>#N/A</v>
      </c>
      <c r="B206" s="65">
        <f t="shared" si="5"/>
        <v>24</v>
      </c>
      <c r="C206" s="66" t="s">
        <v>261</v>
      </c>
      <c r="D206" s="54">
        <f>'Actual Expenditures '!$I$9</f>
        <v>674</v>
      </c>
      <c r="E206" s="65" t="str">
        <f>'Actual Expenditures '!$I$10</f>
        <v xml:space="preserve">Juvenile </v>
      </c>
      <c r="F206" s="70" t="str">
        <f>'Actual Expenditures '!$A$11</f>
        <v>Salary and Benefits Costs:</v>
      </c>
      <c r="G206" s="70" t="str">
        <f>'Actual Expenditures '!$B$12</f>
        <v>11</v>
      </c>
      <c r="H206" s="70" t="str">
        <f>'Actual Expenditures '!$C$12</f>
        <v>Salary - Executive</v>
      </c>
      <c r="I206" s="68">
        <f>'Actual Expenditures '!$I$12</f>
        <v>0</v>
      </c>
    </row>
    <row r="207" spans="1:9">
      <c r="A207" s="54" t="e">
        <f t="shared" si="4"/>
        <v>#N/A</v>
      </c>
      <c r="B207" s="65">
        <f t="shared" si="5"/>
        <v>24</v>
      </c>
      <c r="C207" s="66" t="s">
        <v>261</v>
      </c>
      <c r="D207" s="54">
        <f>'Actual Expenditures '!$I$9</f>
        <v>674</v>
      </c>
      <c r="E207" s="65" t="str">
        <f>'Actual Expenditures '!$I$10</f>
        <v xml:space="preserve">Juvenile </v>
      </c>
      <c r="F207" s="70" t="str">
        <f>'Actual Expenditures '!$A$11</f>
        <v>Salary and Benefits Costs:</v>
      </c>
      <c r="G207" s="70" t="str">
        <f>'Actual Expenditures '!$B$13</f>
        <v>12</v>
      </c>
      <c r="H207" s="70" t="str">
        <f>'Actual Expenditures '!$C$13</f>
        <v>Salary - Regular Employees</v>
      </c>
      <c r="I207" s="68">
        <f>'Actual Expenditures '!$I$13</f>
        <v>0</v>
      </c>
    </row>
    <row r="208" spans="1:9">
      <c r="A208" s="54" t="e">
        <f t="shared" si="4"/>
        <v>#N/A</v>
      </c>
      <c r="B208" s="65">
        <f t="shared" si="5"/>
        <v>24</v>
      </c>
      <c r="C208" s="66" t="s">
        <v>261</v>
      </c>
      <c r="D208" s="54">
        <f>'Actual Expenditures '!$I$9</f>
        <v>674</v>
      </c>
      <c r="E208" s="65" t="str">
        <f>'Actual Expenditures '!$I$10</f>
        <v xml:space="preserve">Juvenile </v>
      </c>
      <c r="F208" s="70" t="str">
        <f>'Actual Expenditures '!$A$11</f>
        <v>Salary and Benefits Costs:</v>
      </c>
      <c r="G208" s="70">
        <f>'Actual Expenditures '!$B$14</f>
        <v>13</v>
      </c>
      <c r="H208" s="70" t="str">
        <f>'Actual Expenditures '!$C$14</f>
        <v>Salary - Other Employees (OPS, etc.)</v>
      </c>
      <c r="I208" s="68">
        <f>'Actual Expenditures '!$I$14</f>
        <v>0</v>
      </c>
    </row>
    <row r="209" spans="1:9">
      <c r="A209" s="54" t="e">
        <f t="shared" si="4"/>
        <v>#N/A</v>
      </c>
      <c r="B209" s="65">
        <f t="shared" si="5"/>
        <v>24</v>
      </c>
      <c r="C209" s="66" t="s">
        <v>261</v>
      </c>
      <c r="D209" s="54">
        <f>'Actual Expenditures '!$I$9</f>
        <v>674</v>
      </c>
      <c r="E209" s="65" t="str">
        <f>'Actual Expenditures '!$I$10</f>
        <v xml:space="preserve">Juvenile </v>
      </c>
      <c r="F209" s="70" t="str">
        <f>'Actual Expenditures '!$A$11</f>
        <v>Salary and Benefits Costs:</v>
      </c>
      <c r="G209" s="70">
        <f>'Actual Expenditures '!$B$15</f>
        <v>14</v>
      </c>
      <c r="H209" s="70" t="str">
        <f>'Actual Expenditures '!$C$15</f>
        <v>Salary - Overtime</v>
      </c>
      <c r="I209" s="68">
        <f>'Actual Expenditures '!$I$15</f>
        <v>0</v>
      </c>
    </row>
    <row r="210" spans="1:9">
      <c r="A210" s="54" t="e">
        <f t="shared" si="4"/>
        <v>#N/A</v>
      </c>
      <c r="B210" s="65">
        <f t="shared" si="5"/>
        <v>24</v>
      </c>
      <c r="C210" s="66" t="s">
        <v>261</v>
      </c>
      <c r="D210" s="54">
        <f>'Actual Expenditures '!$I$9</f>
        <v>674</v>
      </c>
      <c r="E210" s="65" t="str">
        <f>'Actual Expenditures '!$I$10</f>
        <v xml:space="preserve">Juvenile </v>
      </c>
      <c r="F210" s="70" t="str">
        <f>'Actual Expenditures '!$A$11</f>
        <v>Salary and Benefits Costs:</v>
      </c>
      <c r="G210" s="70" t="str">
        <f>'Actual Expenditures '!$B$16</f>
        <v>15</v>
      </c>
      <c r="H210" s="70" t="str">
        <f>'Actual Expenditures '!$C$16</f>
        <v>Salary - Special Pay</v>
      </c>
      <c r="I210" s="68">
        <f>'Actual Expenditures '!$I$16</f>
        <v>0</v>
      </c>
    </row>
    <row r="211" spans="1:9">
      <c r="A211" s="54" t="e">
        <f t="shared" si="4"/>
        <v>#N/A</v>
      </c>
      <c r="B211" s="65">
        <f t="shared" si="5"/>
        <v>24</v>
      </c>
      <c r="C211" s="66" t="s">
        <v>261</v>
      </c>
      <c r="D211" s="54">
        <f>'Actual Expenditures '!$I$9</f>
        <v>674</v>
      </c>
      <c r="E211" s="65" t="str">
        <f>'Actual Expenditures '!$I$10</f>
        <v xml:space="preserve">Juvenile </v>
      </c>
      <c r="F211" s="70" t="str">
        <f>'Actual Expenditures '!$A$11</f>
        <v>Salary and Benefits Costs:</v>
      </c>
      <c r="G211" s="70" t="str">
        <f>'Actual Expenditures '!$B$17</f>
        <v>16</v>
      </c>
      <c r="H211" s="70" t="str">
        <f>'Actual Expenditures '!$C$17</f>
        <v>Compensated Leave</v>
      </c>
      <c r="I211" s="68">
        <f>'Actual Expenditures '!$I$17</f>
        <v>0</v>
      </c>
    </row>
    <row r="212" spans="1:9">
      <c r="A212" s="54" t="e">
        <f t="shared" si="4"/>
        <v>#N/A</v>
      </c>
      <c r="B212" s="65">
        <f t="shared" si="5"/>
        <v>24</v>
      </c>
      <c r="C212" s="66" t="s">
        <v>261</v>
      </c>
      <c r="D212" s="54">
        <f>'Actual Expenditures '!$I$9</f>
        <v>674</v>
      </c>
      <c r="E212" s="65" t="str">
        <f>'Actual Expenditures '!$I$10</f>
        <v xml:space="preserve">Juvenile </v>
      </c>
      <c r="F212" s="70" t="str">
        <f>'Actual Expenditures '!$A$11</f>
        <v>Salary and Benefits Costs:</v>
      </c>
      <c r="G212" s="70" t="str">
        <f>'Actual Expenditures '!$B$18</f>
        <v>17</v>
      </c>
      <c r="H212" s="70" t="str">
        <f>'Actual Expenditures '!$C$18</f>
        <v>Compensated Sick Leave</v>
      </c>
      <c r="I212" s="68">
        <f>'Actual Expenditures '!$I$18</f>
        <v>0</v>
      </c>
    </row>
    <row r="213" spans="1:9">
      <c r="A213" s="54" t="e">
        <f t="shared" si="4"/>
        <v>#N/A</v>
      </c>
      <c r="B213" s="65">
        <f t="shared" si="5"/>
        <v>24</v>
      </c>
      <c r="C213" s="66" t="s">
        <v>261</v>
      </c>
      <c r="D213" s="54">
        <f>'Actual Expenditures '!$I$9</f>
        <v>674</v>
      </c>
      <c r="E213" s="65" t="str">
        <f>'Actual Expenditures '!$I$10</f>
        <v xml:space="preserve">Juvenile </v>
      </c>
      <c r="F213" s="70" t="str">
        <f>'Actual Expenditures '!$A$11</f>
        <v>Salary and Benefits Costs:</v>
      </c>
      <c r="G213" s="70" t="str">
        <f>'Actual Expenditures '!$B$19</f>
        <v>18</v>
      </c>
      <c r="H213" s="70" t="str">
        <f>'Actual Expenditures '!$C$19</f>
        <v>Compensated Compensatory Leave</v>
      </c>
      <c r="I213" s="68">
        <f>'Actual Expenditures '!$I$19</f>
        <v>0</v>
      </c>
    </row>
    <row r="214" spans="1:9">
      <c r="A214" s="54" t="e">
        <f t="shared" ref="A214:A277" si="6">$A$21</f>
        <v>#N/A</v>
      </c>
      <c r="B214" s="65">
        <f t="shared" ref="B214:B277" si="7">($N$2-1999)</f>
        <v>24</v>
      </c>
      <c r="C214" s="66" t="s">
        <v>261</v>
      </c>
      <c r="D214" s="54">
        <f>'Actual Expenditures '!$I$9</f>
        <v>674</v>
      </c>
      <c r="E214" s="65" t="str">
        <f>'Actual Expenditures '!$I$10</f>
        <v xml:space="preserve">Juvenile </v>
      </c>
      <c r="F214" s="70" t="str">
        <f>'Actual Expenditures '!$A$11</f>
        <v>Salary and Benefits Costs:</v>
      </c>
      <c r="G214" s="70" t="str">
        <f>'Actual Expenditures '!$B$20</f>
        <v>21</v>
      </c>
      <c r="H214" s="70" t="str">
        <f>'Actual Expenditures '!$C$20</f>
        <v>FICA Taxes</v>
      </c>
      <c r="I214" s="68">
        <f>'Actual Expenditures '!$I$20</f>
        <v>0</v>
      </c>
    </row>
    <row r="215" spans="1:9">
      <c r="A215" s="54" t="e">
        <f t="shared" si="6"/>
        <v>#N/A</v>
      </c>
      <c r="B215" s="65">
        <f t="shared" si="7"/>
        <v>24</v>
      </c>
      <c r="C215" s="66" t="s">
        <v>261</v>
      </c>
      <c r="D215" s="54">
        <f>'Actual Expenditures '!$I$9</f>
        <v>674</v>
      </c>
      <c r="E215" s="65" t="str">
        <f>'Actual Expenditures '!$I$10</f>
        <v xml:space="preserve">Juvenile </v>
      </c>
      <c r="F215" s="70" t="str">
        <f>'Actual Expenditures '!$A$11</f>
        <v>Salary and Benefits Costs:</v>
      </c>
      <c r="G215" s="70" t="str">
        <f>'Actual Expenditures '!$B$21</f>
        <v>22</v>
      </c>
      <c r="H215" s="70" t="str">
        <f>'Actual Expenditures '!$C$21</f>
        <v>FRS - Retirement Contributions</v>
      </c>
      <c r="I215" s="68">
        <f>'Actual Expenditures '!$I$21</f>
        <v>0</v>
      </c>
    </row>
    <row r="216" spans="1:9">
      <c r="A216" s="54" t="e">
        <f t="shared" si="6"/>
        <v>#N/A</v>
      </c>
      <c r="B216" s="65">
        <f t="shared" si="7"/>
        <v>24</v>
      </c>
      <c r="C216" s="66" t="s">
        <v>261</v>
      </c>
      <c r="D216" s="54">
        <f>'Actual Expenditures '!$I$9</f>
        <v>674</v>
      </c>
      <c r="E216" s="65" t="str">
        <f>'Actual Expenditures '!$I$10</f>
        <v xml:space="preserve">Juvenile </v>
      </c>
      <c r="F216" s="70" t="str">
        <f>'Actual Expenditures '!$A$11</f>
        <v>Salary and Benefits Costs:</v>
      </c>
      <c r="G216" s="70" t="str">
        <f>'Actual Expenditures '!$B$22</f>
        <v>23</v>
      </c>
      <c r="H216" s="70" t="str">
        <f>'Actual Expenditures '!$C$22</f>
        <v>Life and Health Insurance (and Other Benefits)</v>
      </c>
      <c r="I216" s="68">
        <f>'Actual Expenditures '!$I$22</f>
        <v>0</v>
      </c>
    </row>
    <row r="217" spans="1:9">
      <c r="A217" s="54" t="e">
        <f t="shared" si="6"/>
        <v>#N/A</v>
      </c>
      <c r="B217" s="65">
        <f t="shared" si="7"/>
        <v>24</v>
      </c>
      <c r="C217" s="66" t="s">
        <v>261</v>
      </c>
      <c r="D217" s="54">
        <f>'Actual Expenditures '!$I$9</f>
        <v>674</v>
      </c>
      <c r="E217" s="65" t="str">
        <f>'Actual Expenditures '!$I$10</f>
        <v xml:space="preserve">Juvenile </v>
      </c>
      <c r="F217" s="70" t="str">
        <f>'Actual Expenditures '!$A$11</f>
        <v>Salary and Benefits Costs:</v>
      </c>
      <c r="G217" s="70" t="str">
        <f>'Actual Expenditures '!$B$23</f>
        <v>24</v>
      </c>
      <c r="H217" s="70" t="str">
        <f>'Actual Expenditures '!$C$23</f>
        <v>Workers' Compensation</v>
      </c>
      <c r="I217" s="68">
        <f>'Actual Expenditures '!$I$23</f>
        <v>0</v>
      </c>
    </row>
    <row r="218" spans="1:9">
      <c r="A218" s="54" t="e">
        <f t="shared" si="6"/>
        <v>#N/A</v>
      </c>
      <c r="B218" s="65">
        <f t="shared" si="7"/>
        <v>24</v>
      </c>
      <c r="C218" s="66" t="s">
        <v>261</v>
      </c>
      <c r="D218" s="54">
        <f>'Actual Expenditures '!$I$9</f>
        <v>674</v>
      </c>
      <c r="E218" s="65" t="str">
        <f>'Actual Expenditures '!$I$10</f>
        <v xml:space="preserve">Juvenile </v>
      </c>
      <c r="F218" s="70" t="str">
        <f>'Actual Expenditures '!$A$11</f>
        <v>Salary and Benefits Costs:</v>
      </c>
      <c r="G218" s="70" t="str">
        <f>'Actual Expenditures '!$B$24</f>
        <v>25</v>
      </c>
      <c r="H218" s="70" t="str">
        <f>'Actual Expenditures '!$C$24</f>
        <v>Unemployment Compensation</v>
      </c>
      <c r="I218" s="68">
        <f>'Actual Expenditures '!$I$24</f>
        <v>0</v>
      </c>
    </row>
    <row r="219" spans="1:9">
      <c r="A219" s="54" t="e">
        <f t="shared" si="6"/>
        <v>#N/A</v>
      </c>
      <c r="B219" s="65">
        <f t="shared" si="7"/>
        <v>24</v>
      </c>
      <c r="C219" s="66" t="s">
        <v>261</v>
      </c>
      <c r="D219" s="54">
        <f>'Actual Expenditures '!$I$9</f>
        <v>674</v>
      </c>
      <c r="E219" s="65" t="str">
        <f>'Actual Expenditures '!$I$10</f>
        <v xml:space="preserve">Juvenile </v>
      </c>
      <c r="F219" s="70" t="str">
        <f>'Actual Expenditures '!$A$11</f>
        <v>Salary and Benefits Costs:</v>
      </c>
      <c r="G219" s="70" t="str">
        <f>'Actual Expenditures '!$B$25</f>
        <v>26</v>
      </c>
      <c r="H219" s="70" t="str">
        <f>'Actual Expenditures '!$C$25</f>
        <v>Other Postemployment Benefits (OPEB)</v>
      </c>
      <c r="I219" s="68">
        <f>'Actual Expenditures '!$I$25</f>
        <v>0</v>
      </c>
    </row>
    <row r="220" spans="1:9">
      <c r="A220" s="54" t="e">
        <f t="shared" si="6"/>
        <v>#N/A</v>
      </c>
      <c r="B220" s="65">
        <f t="shared" si="7"/>
        <v>24</v>
      </c>
      <c r="C220" s="66" t="s">
        <v>261</v>
      </c>
      <c r="D220" s="54">
        <f>'Actual Expenditures '!$I$9</f>
        <v>674</v>
      </c>
      <c r="E220" s="65" t="str">
        <f>'Actual Expenditures '!$I$10</f>
        <v xml:space="preserve">Juvenile </v>
      </c>
      <c r="F220" s="70" t="str">
        <f>'Actual Expenditures '!$A$11</f>
        <v>Salary and Benefits Costs:</v>
      </c>
      <c r="G220" s="70">
        <f>'Actual Expenditures '!$B$26</f>
        <v>0</v>
      </c>
      <c r="H220" s="70" t="str">
        <f>'Actual Expenditures '!$C$26</f>
        <v>TOTAL Salary and Benefits:</v>
      </c>
      <c r="I220" s="68">
        <f>'Actual Expenditures '!$I$26</f>
        <v>0</v>
      </c>
    </row>
    <row r="221" spans="1:9">
      <c r="A221" s="54" t="e">
        <f t="shared" si="6"/>
        <v>#N/A</v>
      </c>
      <c r="B221" s="65">
        <f t="shared" si="7"/>
        <v>24</v>
      </c>
      <c r="C221" s="66" t="s">
        <v>261</v>
      </c>
      <c r="D221" s="54">
        <f>'Actual Expenditures '!$I$9</f>
        <v>674</v>
      </c>
      <c r="E221" s="65" t="str">
        <f>'Actual Expenditures '!$I$10</f>
        <v xml:space="preserve">Juvenile </v>
      </c>
      <c r="F221" s="70" t="str">
        <f>'Actual Expenditures '!$A$28</f>
        <v>Operating Costs:</v>
      </c>
      <c r="G221" s="70" t="str">
        <f>'Actual Expenditures '!$B$29</f>
        <v>31</v>
      </c>
      <c r="H221" s="70" t="str">
        <f>'Actual Expenditures '!$C$29</f>
        <v>Professional Services</v>
      </c>
      <c r="I221" s="68">
        <f>'Actual Expenditures '!$I$29</f>
        <v>0</v>
      </c>
    </row>
    <row r="222" spans="1:9">
      <c r="A222" s="54" t="e">
        <f t="shared" si="6"/>
        <v>#N/A</v>
      </c>
      <c r="B222" s="65">
        <f t="shared" si="7"/>
        <v>24</v>
      </c>
      <c r="C222" s="66" t="s">
        <v>261</v>
      </c>
      <c r="D222" s="54">
        <f>'Actual Expenditures '!$I$9</f>
        <v>674</v>
      </c>
      <c r="E222" s="65" t="str">
        <f>'Actual Expenditures '!$I$10</f>
        <v xml:space="preserve">Juvenile </v>
      </c>
      <c r="F222" s="70" t="str">
        <f>'Actual Expenditures '!$A$28</f>
        <v>Operating Costs:</v>
      </c>
      <c r="G222" s="70" t="str">
        <f>'Actual Expenditures '!$B$30</f>
        <v>32</v>
      </c>
      <c r="H222" s="70" t="str">
        <f>'Actual Expenditures '!$C$30</f>
        <v>Accounting &amp; Auditing</v>
      </c>
      <c r="I222" s="68">
        <f>'Actual Expenditures '!$I$30</f>
        <v>0</v>
      </c>
    </row>
    <row r="223" spans="1:9">
      <c r="A223" s="54" t="e">
        <f t="shared" si="6"/>
        <v>#N/A</v>
      </c>
      <c r="B223" s="65">
        <f t="shared" si="7"/>
        <v>24</v>
      </c>
      <c r="C223" s="66" t="s">
        <v>261</v>
      </c>
      <c r="D223" s="54">
        <f>'Actual Expenditures '!$I$9</f>
        <v>674</v>
      </c>
      <c r="E223" s="65" t="str">
        <f>'Actual Expenditures '!$I$10</f>
        <v xml:space="preserve">Juvenile </v>
      </c>
      <c r="F223" s="70" t="str">
        <f>'Actual Expenditures '!$A$28</f>
        <v>Operating Costs:</v>
      </c>
      <c r="G223" s="70" t="str">
        <f>'Actual Expenditures '!$B$31</f>
        <v>33</v>
      </c>
      <c r="H223" s="70" t="str">
        <f>'Actual Expenditures '!$C$31</f>
        <v>Court Reporter Services</v>
      </c>
      <c r="I223" s="68">
        <f>'Actual Expenditures '!$I$31</f>
        <v>0</v>
      </c>
    </row>
    <row r="224" spans="1:9">
      <c r="A224" s="54" t="e">
        <f t="shared" si="6"/>
        <v>#N/A</v>
      </c>
      <c r="B224" s="65">
        <f t="shared" si="7"/>
        <v>24</v>
      </c>
      <c r="C224" s="66" t="s">
        <v>261</v>
      </c>
      <c r="D224" s="54">
        <f>'Actual Expenditures '!$I$9</f>
        <v>674</v>
      </c>
      <c r="E224" s="65" t="str">
        <f>'Actual Expenditures '!$I$10</f>
        <v xml:space="preserve">Juvenile </v>
      </c>
      <c r="F224" s="70" t="str">
        <f>'Actual Expenditures '!$A$28</f>
        <v>Operating Costs:</v>
      </c>
      <c r="G224" s="70" t="str">
        <f>'Actual Expenditures '!$B$32</f>
        <v>34</v>
      </c>
      <c r="H224" s="70" t="str">
        <f>'Actual Expenditures '!$C$32</f>
        <v>Other Contracted Services</v>
      </c>
      <c r="I224" s="68">
        <f>'Actual Expenditures '!$I$32</f>
        <v>0</v>
      </c>
    </row>
    <row r="225" spans="1:9">
      <c r="A225" s="54" t="e">
        <f t="shared" si="6"/>
        <v>#N/A</v>
      </c>
      <c r="B225" s="65">
        <f t="shared" si="7"/>
        <v>24</v>
      </c>
      <c r="C225" s="66" t="s">
        <v>261</v>
      </c>
      <c r="D225" s="54">
        <f>'Actual Expenditures '!$I$9</f>
        <v>674</v>
      </c>
      <c r="E225" s="65" t="str">
        <f>'Actual Expenditures '!$I$10</f>
        <v xml:space="preserve">Juvenile </v>
      </c>
      <c r="F225" s="70" t="str">
        <f>'Actual Expenditures '!$A$28</f>
        <v>Operating Costs:</v>
      </c>
      <c r="G225" s="70" t="str">
        <f>'Actual Expenditures '!$B$33</f>
        <v>40</v>
      </c>
      <c r="H225" s="70" t="str">
        <f>'Actual Expenditures '!$C$33</f>
        <v>Travel and Per Diem</v>
      </c>
      <c r="I225" s="68">
        <f>'Actual Expenditures '!$I$33</f>
        <v>0</v>
      </c>
    </row>
    <row r="226" spans="1:9">
      <c r="A226" s="54" t="e">
        <f t="shared" si="6"/>
        <v>#N/A</v>
      </c>
      <c r="B226" s="65">
        <f t="shared" si="7"/>
        <v>24</v>
      </c>
      <c r="C226" s="66" t="s">
        <v>261</v>
      </c>
      <c r="D226" s="54">
        <f>'Actual Expenditures '!$I$9</f>
        <v>674</v>
      </c>
      <c r="E226" s="65" t="str">
        <f>'Actual Expenditures '!$I$10</f>
        <v xml:space="preserve">Juvenile </v>
      </c>
      <c r="F226" s="70" t="str">
        <f>'Actual Expenditures '!$A$28</f>
        <v>Operating Costs:</v>
      </c>
      <c r="G226" s="70" t="str">
        <f>'Actual Expenditures '!$B$34</f>
        <v>41</v>
      </c>
      <c r="H226" s="70" t="str">
        <f>'Actual Expenditures '!$C$34</f>
        <v>Communications</v>
      </c>
      <c r="I226" s="68">
        <f>'Actual Expenditures '!$I$34</f>
        <v>0</v>
      </c>
    </row>
    <row r="227" spans="1:9">
      <c r="A227" s="54" t="e">
        <f t="shared" si="6"/>
        <v>#N/A</v>
      </c>
      <c r="B227" s="65">
        <f t="shared" si="7"/>
        <v>24</v>
      </c>
      <c r="C227" s="66" t="s">
        <v>261</v>
      </c>
      <c r="D227" s="54">
        <f>'Actual Expenditures '!$I$9</f>
        <v>674</v>
      </c>
      <c r="E227" s="65" t="str">
        <f>'Actual Expenditures '!$I$10</f>
        <v xml:space="preserve">Juvenile </v>
      </c>
      <c r="F227" s="70" t="str">
        <f>'Actual Expenditures '!$A$28</f>
        <v>Operating Costs:</v>
      </c>
      <c r="G227" s="70" t="str">
        <f>'Actual Expenditures '!$B$35</f>
        <v>42</v>
      </c>
      <c r="H227" s="70" t="str">
        <f>'Actual Expenditures '!$C$35</f>
        <v>Freight and Postage</v>
      </c>
      <c r="I227" s="68">
        <f>'Actual Expenditures '!$I$35</f>
        <v>0</v>
      </c>
    </row>
    <row r="228" spans="1:9">
      <c r="A228" s="54" t="e">
        <f t="shared" si="6"/>
        <v>#N/A</v>
      </c>
      <c r="B228" s="65">
        <f t="shared" si="7"/>
        <v>24</v>
      </c>
      <c r="C228" s="66" t="s">
        <v>261</v>
      </c>
      <c r="D228" s="54">
        <f>'Actual Expenditures '!$I$9</f>
        <v>674</v>
      </c>
      <c r="E228" s="65" t="str">
        <f>'Actual Expenditures '!$I$10</f>
        <v xml:space="preserve">Juvenile </v>
      </c>
      <c r="F228" s="70" t="str">
        <f>'Actual Expenditures '!$A$28</f>
        <v>Operating Costs:</v>
      </c>
      <c r="G228" s="70" t="str">
        <f>'Actual Expenditures '!$B$36</f>
        <v>43</v>
      </c>
      <c r="H228" s="70" t="str">
        <f>'Actual Expenditures '!$C$36</f>
        <v>Utilities</v>
      </c>
      <c r="I228" s="68">
        <f>'Actual Expenditures '!$I$36</f>
        <v>0</v>
      </c>
    </row>
    <row r="229" spans="1:9">
      <c r="A229" s="54" t="e">
        <f t="shared" si="6"/>
        <v>#N/A</v>
      </c>
      <c r="B229" s="65">
        <f t="shared" si="7"/>
        <v>24</v>
      </c>
      <c r="C229" s="66" t="s">
        <v>261</v>
      </c>
      <c r="D229" s="54">
        <f>'Actual Expenditures '!$I$9</f>
        <v>674</v>
      </c>
      <c r="E229" s="65" t="str">
        <f>'Actual Expenditures '!$I$10</f>
        <v xml:space="preserve">Juvenile </v>
      </c>
      <c r="F229" s="70" t="str">
        <f>'Actual Expenditures '!$A$28</f>
        <v>Operating Costs:</v>
      </c>
      <c r="G229" s="70" t="str">
        <f>'Actual Expenditures '!$B$37</f>
        <v>44</v>
      </c>
      <c r="H229" s="70" t="str">
        <f>'Actual Expenditures '!$C$37</f>
        <v>Rentals and Leases</v>
      </c>
      <c r="I229" s="68">
        <f>'Actual Expenditures '!$I$37</f>
        <v>0</v>
      </c>
    </row>
    <row r="230" spans="1:9">
      <c r="A230" s="54" t="e">
        <f t="shared" si="6"/>
        <v>#N/A</v>
      </c>
      <c r="B230" s="65">
        <f t="shared" si="7"/>
        <v>24</v>
      </c>
      <c r="C230" s="66" t="s">
        <v>261</v>
      </c>
      <c r="D230" s="54">
        <f>'Actual Expenditures '!$I$9</f>
        <v>674</v>
      </c>
      <c r="E230" s="65" t="str">
        <f>'Actual Expenditures '!$I$10</f>
        <v xml:space="preserve">Juvenile </v>
      </c>
      <c r="F230" s="70" t="str">
        <f>'Actual Expenditures '!$A$28</f>
        <v>Operating Costs:</v>
      </c>
      <c r="G230" s="70" t="str">
        <f>'Actual Expenditures '!$B$38</f>
        <v>45</v>
      </c>
      <c r="H230" s="70" t="str">
        <f>'Actual Expenditures '!$C$38</f>
        <v>Insurance</v>
      </c>
      <c r="I230" s="68">
        <f>'Actual Expenditures '!$I$38</f>
        <v>0</v>
      </c>
    </row>
    <row r="231" spans="1:9">
      <c r="A231" s="54" t="e">
        <f t="shared" si="6"/>
        <v>#N/A</v>
      </c>
      <c r="B231" s="65">
        <f t="shared" si="7"/>
        <v>24</v>
      </c>
      <c r="C231" s="66" t="s">
        <v>261</v>
      </c>
      <c r="D231" s="54">
        <f>'Actual Expenditures '!$I$9</f>
        <v>674</v>
      </c>
      <c r="E231" s="65" t="str">
        <f>'Actual Expenditures '!$I$10</f>
        <v xml:space="preserve">Juvenile </v>
      </c>
      <c r="F231" s="70" t="str">
        <f>'Actual Expenditures '!$A$28</f>
        <v>Operating Costs:</v>
      </c>
      <c r="G231" s="70" t="str">
        <f>'Actual Expenditures '!$B$39</f>
        <v>46</v>
      </c>
      <c r="H231" s="70" t="str">
        <f>'Actual Expenditures '!$C$39</f>
        <v>Repair and Maintenance</v>
      </c>
      <c r="I231" s="68">
        <f>'Actual Expenditures '!$I$39</f>
        <v>0</v>
      </c>
    </row>
    <row r="232" spans="1:9">
      <c r="A232" s="54" t="e">
        <f t="shared" si="6"/>
        <v>#N/A</v>
      </c>
      <c r="B232" s="65">
        <f t="shared" si="7"/>
        <v>24</v>
      </c>
      <c r="C232" s="66" t="s">
        <v>261</v>
      </c>
      <c r="D232" s="54">
        <f>'Actual Expenditures '!$I$9</f>
        <v>674</v>
      </c>
      <c r="E232" s="65" t="str">
        <f>'Actual Expenditures '!$I$10</f>
        <v xml:space="preserve">Juvenile </v>
      </c>
      <c r="F232" s="70" t="str">
        <f>'Actual Expenditures '!$A$28</f>
        <v>Operating Costs:</v>
      </c>
      <c r="G232" s="70" t="str">
        <f>'Actual Expenditures '!$B$40</f>
        <v>47</v>
      </c>
      <c r="H232" s="70" t="str">
        <f>'Actual Expenditures '!$C$40</f>
        <v>Printing and Binding</v>
      </c>
      <c r="I232" s="68">
        <f>'Actual Expenditures '!$I$40</f>
        <v>0</v>
      </c>
    </row>
    <row r="233" spans="1:9">
      <c r="A233" s="54" t="e">
        <f t="shared" si="6"/>
        <v>#N/A</v>
      </c>
      <c r="B233" s="65">
        <f t="shared" si="7"/>
        <v>24</v>
      </c>
      <c r="C233" s="66" t="s">
        <v>261</v>
      </c>
      <c r="D233" s="54">
        <f>'Actual Expenditures '!$I$9</f>
        <v>674</v>
      </c>
      <c r="E233" s="65" t="str">
        <f>'Actual Expenditures '!$I$10</f>
        <v xml:space="preserve">Juvenile </v>
      </c>
      <c r="F233" s="70" t="str">
        <f>'Actual Expenditures '!$A$28</f>
        <v>Operating Costs:</v>
      </c>
      <c r="G233" s="70" t="str">
        <f>'Actual Expenditures '!$B$41</f>
        <v>48</v>
      </c>
      <c r="H233" s="70" t="str">
        <f>'Actual Expenditures '!$C$41</f>
        <v>Promotional Activities</v>
      </c>
      <c r="I233" s="68">
        <f>'Actual Expenditures '!$I$41</f>
        <v>0</v>
      </c>
    </row>
    <row r="234" spans="1:9">
      <c r="A234" s="54" t="e">
        <f t="shared" si="6"/>
        <v>#N/A</v>
      </c>
      <c r="B234" s="65">
        <f t="shared" si="7"/>
        <v>24</v>
      </c>
      <c r="C234" s="66" t="s">
        <v>261</v>
      </c>
      <c r="D234" s="54">
        <f>'Actual Expenditures '!$I$9</f>
        <v>674</v>
      </c>
      <c r="E234" s="65" t="str">
        <f>'Actual Expenditures '!$I$10</f>
        <v xml:space="preserve">Juvenile </v>
      </c>
      <c r="F234" s="70" t="str">
        <f>'Actual Expenditures '!$A$28</f>
        <v>Operating Costs:</v>
      </c>
      <c r="G234" s="70" t="str">
        <f>'Actual Expenditures '!$B$42</f>
        <v>49</v>
      </c>
      <c r="H234" s="70" t="str">
        <f>'Actual Expenditures '!$C$42</f>
        <v>Other Current Charges &amp; Obligations</v>
      </c>
      <c r="I234" s="68">
        <f>'Actual Expenditures '!$I$42</f>
        <v>0</v>
      </c>
    </row>
    <row r="235" spans="1:9">
      <c r="A235" s="54" t="e">
        <f t="shared" si="6"/>
        <v>#N/A</v>
      </c>
      <c r="B235" s="65">
        <f t="shared" si="7"/>
        <v>24</v>
      </c>
      <c r="C235" s="66" t="s">
        <v>261</v>
      </c>
      <c r="D235" s="54">
        <f>'Actual Expenditures '!$I$9</f>
        <v>674</v>
      </c>
      <c r="E235" s="65" t="str">
        <f>'Actual Expenditures '!$I$10</f>
        <v xml:space="preserve">Juvenile </v>
      </c>
      <c r="F235" s="70" t="str">
        <f>'Actual Expenditures '!$A$28</f>
        <v>Operating Costs:</v>
      </c>
      <c r="G235" s="70" t="str">
        <f>'Actual Expenditures '!$B$43</f>
        <v>51</v>
      </c>
      <c r="H235" s="70" t="str">
        <f>'Actual Expenditures '!$C$43</f>
        <v>Office Supplies</v>
      </c>
      <c r="I235" s="68">
        <f>'Actual Expenditures '!$I$43</f>
        <v>0</v>
      </c>
    </row>
    <row r="236" spans="1:9">
      <c r="A236" s="54" t="e">
        <f t="shared" si="6"/>
        <v>#N/A</v>
      </c>
      <c r="B236" s="65">
        <f t="shared" si="7"/>
        <v>24</v>
      </c>
      <c r="C236" s="66" t="s">
        <v>261</v>
      </c>
      <c r="D236" s="54">
        <f>'Actual Expenditures '!$I$9</f>
        <v>674</v>
      </c>
      <c r="E236" s="65" t="str">
        <f>'Actual Expenditures '!$I$10</f>
        <v xml:space="preserve">Juvenile </v>
      </c>
      <c r="F236" s="70" t="str">
        <f>'Actual Expenditures '!$A$28</f>
        <v>Operating Costs:</v>
      </c>
      <c r="G236" s="70" t="str">
        <f>'Actual Expenditures '!$B$44</f>
        <v>52</v>
      </c>
      <c r="H236" s="70" t="str">
        <f>'Actual Expenditures '!$C$44</f>
        <v>Operating Supplies</v>
      </c>
      <c r="I236" s="68">
        <f>'Actual Expenditures '!$I$44</f>
        <v>0</v>
      </c>
    </row>
    <row r="237" spans="1:9">
      <c r="A237" s="54" t="e">
        <f t="shared" si="6"/>
        <v>#N/A</v>
      </c>
      <c r="B237" s="65">
        <f t="shared" si="7"/>
        <v>24</v>
      </c>
      <c r="C237" s="66" t="s">
        <v>261</v>
      </c>
      <c r="D237" s="54">
        <f>'Actual Expenditures '!$I$9</f>
        <v>674</v>
      </c>
      <c r="E237" s="65" t="str">
        <f>'Actual Expenditures '!$I$10</f>
        <v xml:space="preserve">Juvenile </v>
      </c>
      <c r="F237" s="70" t="str">
        <f>'Actual Expenditures '!$A$28</f>
        <v>Operating Costs:</v>
      </c>
      <c r="G237" s="70" t="str">
        <f>'Actual Expenditures '!$B$45</f>
        <v>54</v>
      </c>
      <c r="H237" s="70" t="str">
        <f>'Actual Expenditures '!$C$45</f>
        <v>Books, Publications, Subscriptions, Memberships</v>
      </c>
      <c r="I237" s="68">
        <f>'Actual Expenditures '!$I$45</f>
        <v>0</v>
      </c>
    </row>
    <row r="238" spans="1:9">
      <c r="A238" s="54" t="e">
        <f t="shared" si="6"/>
        <v>#N/A</v>
      </c>
      <c r="B238" s="65">
        <f t="shared" si="7"/>
        <v>24</v>
      </c>
      <c r="C238" s="66" t="s">
        <v>261</v>
      </c>
      <c r="D238" s="54">
        <f>'Actual Expenditures '!$I$9</f>
        <v>674</v>
      </c>
      <c r="E238" s="65" t="str">
        <f>'Actual Expenditures '!$I$10</f>
        <v xml:space="preserve">Juvenile </v>
      </c>
      <c r="F238" s="70" t="str">
        <f>'Actual Expenditures '!$A$28</f>
        <v>Operating Costs:</v>
      </c>
      <c r="G238" s="70" t="str">
        <f>'Actual Expenditures '!$B$46</f>
        <v>55</v>
      </c>
      <c r="H238" s="70" t="str">
        <f>'Actual Expenditures '!$C$46</f>
        <v>Training</v>
      </c>
      <c r="I238" s="68">
        <f>'Actual Expenditures '!$I$46</f>
        <v>0</v>
      </c>
    </row>
    <row r="239" spans="1:9">
      <c r="A239" s="54" t="e">
        <f t="shared" si="6"/>
        <v>#N/A</v>
      </c>
      <c r="B239" s="65">
        <f t="shared" si="7"/>
        <v>24</v>
      </c>
      <c r="C239" s="66" t="s">
        <v>261</v>
      </c>
      <c r="D239" s="54">
        <f>'Actual Expenditures '!$I$9</f>
        <v>674</v>
      </c>
      <c r="E239" s="65" t="str">
        <f>'Actual Expenditures '!$I$10</f>
        <v xml:space="preserve">Juvenile </v>
      </c>
      <c r="F239" s="70" t="str">
        <f>'Actual Expenditures '!$A$28</f>
        <v>Operating Costs:</v>
      </c>
      <c r="G239" s="70" t="str">
        <f>'Actual Expenditures '!$B$47</f>
        <v>59</v>
      </c>
      <c r="H239" s="70" t="str">
        <f>'Actual Expenditures '!$C$47</f>
        <v>Depreciation</v>
      </c>
      <c r="I239" s="68">
        <f>'Actual Expenditures '!$I$47</f>
        <v>0</v>
      </c>
    </row>
    <row r="240" spans="1:9">
      <c r="A240" s="54" t="e">
        <f t="shared" si="6"/>
        <v>#N/A</v>
      </c>
      <c r="B240" s="65">
        <f t="shared" si="7"/>
        <v>24</v>
      </c>
      <c r="C240" s="66" t="s">
        <v>261</v>
      </c>
      <c r="D240" s="54">
        <f>'Actual Expenditures '!$I$9</f>
        <v>674</v>
      </c>
      <c r="E240" s="65" t="str">
        <f>'Actual Expenditures '!$I$10</f>
        <v xml:space="preserve">Juvenile </v>
      </c>
      <c r="F240" s="70" t="str">
        <f>'Actual Expenditures '!$A$28</f>
        <v>Operating Costs:</v>
      </c>
      <c r="G240" s="70">
        <f>'Actual Expenditures '!$B$48</f>
        <v>0</v>
      </c>
      <c r="H240" s="70" t="str">
        <f>'Actual Expenditures '!$C$48</f>
        <v>TOTAL Operating Costs:</v>
      </c>
      <c r="I240" s="68">
        <f>'Actual Expenditures '!$I$48</f>
        <v>0</v>
      </c>
    </row>
    <row r="241" spans="1:9">
      <c r="A241" s="54" t="e">
        <f t="shared" si="6"/>
        <v>#N/A</v>
      </c>
      <c r="B241" s="65">
        <f t="shared" si="7"/>
        <v>24</v>
      </c>
      <c r="C241" s="66" t="s">
        <v>261</v>
      </c>
      <c r="D241" s="54">
        <f>'Actual Expenditures '!$I$9</f>
        <v>674</v>
      </c>
      <c r="E241" s="65" t="str">
        <f>'Actual Expenditures '!$I$10</f>
        <v xml:space="preserve">Juvenile </v>
      </c>
      <c r="F241" s="70" t="str">
        <f>'Actual Expenditures '!$A$50</f>
        <v>Capital Costs:</v>
      </c>
      <c r="G241" s="70" t="str">
        <f>'Actual Expenditures '!$B$51</f>
        <v>60 - 68</v>
      </c>
      <c r="H241" s="70" t="str">
        <f>'Actual Expenditures '!$C$51</f>
        <v>TOTAL Capital Costs:</v>
      </c>
      <c r="I241" s="68">
        <f>'Actual Expenditures '!$I$51</f>
        <v>0</v>
      </c>
    </row>
    <row r="242" spans="1:9">
      <c r="A242" s="54" t="e">
        <f t="shared" si="6"/>
        <v>#N/A</v>
      </c>
      <c r="B242" s="65">
        <f t="shared" si="7"/>
        <v>24</v>
      </c>
      <c r="C242" s="66" t="s">
        <v>261</v>
      </c>
      <c r="D242" s="54">
        <f>'Actual Expenditures '!$I$9</f>
        <v>674</v>
      </c>
      <c r="E242" s="65" t="str">
        <f>'Actual Expenditures '!$I$10</f>
        <v xml:space="preserve">Juvenile </v>
      </c>
      <c r="F242" s="70" t="s">
        <v>265</v>
      </c>
      <c r="G242" s="70" t="s">
        <v>266</v>
      </c>
      <c r="H242" s="70" t="str">
        <f>'Actual Expenditures '!$C$54</f>
        <v xml:space="preserve">TOTAL COURT-SIDE EXPENDITURES:  </v>
      </c>
      <c r="I242" s="68">
        <f>'Actual Expenditures '!$I$54</f>
        <v>0</v>
      </c>
    </row>
    <row r="243" spans="1:9">
      <c r="A243" s="54" t="e">
        <f t="shared" si="6"/>
        <v>#N/A</v>
      </c>
      <c r="B243" s="65">
        <f t="shared" si="7"/>
        <v>24</v>
      </c>
      <c r="C243" s="66" t="s">
        <v>261</v>
      </c>
      <c r="D243" s="54">
        <f>'Actual Expenditures '!$J$9</f>
        <v>694</v>
      </c>
      <c r="E243" s="65" t="str">
        <f>'Actual Expenditures '!$J$10</f>
        <v>Probate</v>
      </c>
      <c r="F243" s="70" t="str">
        <f>'Actual Expenditures '!$A$11</f>
        <v>Salary and Benefits Costs:</v>
      </c>
      <c r="G243" s="70" t="str">
        <f>'Actual Expenditures '!$B$12</f>
        <v>11</v>
      </c>
      <c r="H243" s="70" t="str">
        <f>'Actual Expenditures '!$C$12</f>
        <v>Salary - Executive</v>
      </c>
      <c r="I243" s="68">
        <f>'Actual Expenditures '!$J$12</f>
        <v>0</v>
      </c>
    </row>
    <row r="244" spans="1:9">
      <c r="A244" s="54" t="e">
        <f t="shared" si="6"/>
        <v>#N/A</v>
      </c>
      <c r="B244" s="65">
        <f t="shared" si="7"/>
        <v>24</v>
      </c>
      <c r="C244" s="66" t="s">
        <v>261</v>
      </c>
      <c r="D244" s="54">
        <f>'Actual Expenditures '!$J$9</f>
        <v>694</v>
      </c>
      <c r="E244" s="65" t="str">
        <f>'Actual Expenditures '!$J$10</f>
        <v>Probate</v>
      </c>
      <c r="F244" s="70" t="str">
        <f>'Actual Expenditures '!$A$11</f>
        <v>Salary and Benefits Costs:</v>
      </c>
      <c r="G244" s="70" t="str">
        <f>'Actual Expenditures '!$B$13</f>
        <v>12</v>
      </c>
      <c r="H244" s="70" t="str">
        <f>'Actual Expenditures '!$C$13</f>
        <v>Salary - Regular Employees</v>
      </c>
      <c r="I244" s="68">
        <f>'Actual Expenditures '!$J$13</f>
        <v>0</v>
      </c>
    </row>
    <row r="245" spans="1:9">
      <c r="A245" s="54" t="e">
        <f t="shared" si="6"/>
        <v>#N/A</v>
      </c>
      <c r="B245" s="65">
        <f t="shared" si="7"/>
        <v>24</v>
      </c>
      <c r="C245" s="66" t="s">
        <v>261</v>
      </c>
      <c r="D245" s="54">
        <f>'Actual Expenditures '!$J$9</f>
        <v>694</v>
      </c>
      <c r="E245" s="65" t="str">
        <f>'Actual Expenditures '!$J$10</f>
        <v>Probate</v>
      </c>
      <c r="F245" s="70" t="str">
        <f>'Actual Expenditures '!$A$11</f>
        <v>Salary and Benefits Costs:</v>
      </c>
      <c r="G245" s="70">
        <f>'Actual Expenditures '!$B$14</f>
        <v>13</v>
      </c>
      <c r="H245" s="70" t="str">
        <f>'Actual Expenditures '!$C$14</f>
        <v>Salary - Other Employees (OPS, etc.)</v>
      </c>
      <c r="I245" s="68">
        <f>'Actual Expenditures '!$J$14</f>
        <v>0</v>
      </c>
    </row>
    <row r="246" spans="1:9">
      <c r="A246" s="54" t="e">
        <f t="shared" si="6"/>
        <v>#N/A</v>
      </c>
      <c r="B246" s="65">
        <f t="shared" si="7"/>
        <v>24</v>
      </c>
      <c r="C246" s="66" t="s">
        <v>261</v>
      </c>
      <c r="D246" s="54">
        <f>'Actual Expenditures '!$J$9</f>
        <v>694</v>
      </c>
      <c r="E246" s="65" t="str">
        <f>'Actual Expenditures '!$J$10</f>
        <v>Probate</v>
      </c>
      <c r="F246" s="70" t="str">
        <f>'Actual Expenditures '!$A$11</f>
        <v>Salary and Benefits Costs:</v>
      </c>
      <c r="G246" s="70">
        <f>'Actual Expenditures '!$B$15</f>
        <v>14</v>
      </c>
      <c r="H246" s="70" t="str">
        <f>'Actual Expenditures '!$C$15</f>
        <v>Salary - Overtime</v>
      </c>
      <c r="I246" s="68">
        <f>'Actual Expenditures '!$J$15</f>
        <v>0</v>
      </c>
    </row>
    <row r="247" spans="1:9">
      <c r="A247" s="54" t="e">
        <f t="shared" si="6"/>
        <v>#N/A</v>
      </c>
      <c r="B247" s="65">
        <f t="shared" si="7"/>
        <v>24</v>
      </c>
      <c r="C247" s="66" t="s">
        <v>261</v>
      </c>
      <c r="D247" s="54">
        <f>'Actual Expenditures '!$J$9</f>
        <v>694</v>
      </c>
      <c r="E247" s="65" t="str">
        <f>'Actual Expenditures '!$J$10</f>
        <v>Probate</v>
      </c>
      <c r="F247" s="70" t="str">
        <f>'Actual Expenditures '!$A$11</f>
        <v>Salary and Benefits Costs:</v>
      </c>
      <c r="G247" s="70" t="str">
        <f>'Actual Expenditures '!$B$16</f>
        <v>15</v>
      </c>
      <c r="H247" s="70" t="str">
        <f>'Actual Expenditures '!$C$16</f>
        <v>Salary - Special Pay</v>
      </c>
      <c r="I247" s="68">
        <f>'Actual Expenditures '!$J$16</f>
        <v>0</v>
      </c>
    </row>
    <row r="248" spans="1:9">
      <c r="A248" s="54" t="e">
        <f t="shared" si="6"/>
        <v>#N/A</v>
      </c>
      <c r="B248" s="65">
        <f t="shared" si="7"/>
        <v>24</v>
      </c>
      <c r="C248" s="66" t="s">
        <v>261</v>
      </c>
      <c r="D248" s="54">
        <f>'Actual Expenditures '!$J$9</f>
        <v>694</v>
      </c>
      <c r="E248" s="65" t="str">
        <f>'Actual Expenditures '!$J$10</f>
        <v>Probate</v>
      </c>
      <c r="F248" s="70" t="str">
        <f>'Actual Expenditures '!$A$11</f>
        <v>Salary and Benefits Costs:</v>
      </c>
      <c r="G248" s="70" t="str">
        <f>'Actual Expenditures '!$B$17</f>
        <v>16</v>
      </c>
      <c r="H248" s="70" t="str">
        <f>'Actual Expenditures '!$C$17</f>
        <v>Compensated Leave</v>
      </c>
      <c r="I248" s="68">
        <f>'Actual Expenditures '!$J$17</f>
        <v>0</v>
      </c>
    </row>
    <row r="249" spans="1:9">
      <c r="A249" s="54" t="e">
        <f t="shared" si="6"/>
        <v>#N/A</v>
      </c>
      <c r="B249" s="65">
        <f t="shared" si="7"/>
        <v>24</v>
      </c>
      <c r="C249" s="66" t="s">
        <v>261</v>
      </c>
      <c r="D249" s="54">
        <f>'Actual Expenditures '!$J$9</f>
        <v>694</v>
      </c>
      <c r="E249" s="65" t="str">
        <f>'Actual Expenditures '!$J$10</f>
        <v>Probate</v>
      </c>
      <c r="F249" s="70" t="str">
        <f>'Actual Expenditures '!$A$11</f>
        <v>Salary and Benefits Costs:</v>
      </c>
      <c r="G249" s="70" t="str">
        <f>'Actual Expenditures '!$B$18</f>
        <v>17</v>
      </c>
      <c r="H249" s="70" t="str">
        <f>'Actual Expenditures '!$C$18</f>
        <v>Compensated Sick Leave</v>
      </c>
      <c r="I249" s="68">
        <f>'Actual Expenditures '!$J$18</f>
        <v>0</v>
      </c>
    </row>
    <row r="250" spans="1:9">
      <c r="A250" s="54" t="e">
        <f t="shared" si="6"/>
        <v>#N/A</v>
      </c>
      <c r="B250" s="65">
        <f t="shared" si="7"/>
        <v>24</v>
      </c>
      <c r="C250" s="66" t="s">
        <v>261</v>
      </c>
      <c r="D250" s="54">
        <f>'Actual Expenditures '!$J$9</f>
        <v>694</v>
      </c>
      <c r="E250" s="65" t="str">
        <f>'Actual Expenditures '!$J$10</f>
        <v>Probate</v>
      </c>
      <c r="F250" s="70" t="str">
        <f>'Actual Expenditures '!$A$11</f>
        <v>Salary and Benefits Costs:</v>
      </c>
      <c r="G250" s="70" t="str">
        <f>'Actual Expenditures '!$B$19</f>
        <v>18</v>
      </c>
      <c r="H250" s="70" t="str">
        <f>'Actual Expenditures '!$C$19</f>
        <v>Compensated Compensatory Leave</v>
      </c>
      <c r="I250" s="68">
        <f>'Actual Expenditures '!$J$19</f>
        <v>0</v>
      </c>
    </row>
    <row r="251" spans="1:9">
      <c r="A251" s="54" t="e">
        <f t="shared" si="6"/>
        <v>#N/A</v>
      </c>
      <c r="B251" s="65">
        <f t="shared" si="7"/>
        <v>24</v>
      </c>
      <c r="C251" s="66" t="s">
        <v>261</v>
      </c>
      <c r="D251" s="54">
        <f>'Actual Expenditures '!$J$9</f>
        <v>694</v>
      </c>
      <c r="E251" s="65" t="str">
        <f>'Actual Expenditures '!$J$10</f>
        <v>Probate</v>
      </c>
      <c r="F251" s="70" t="str">
        <f>'Actual Expenditures '!$A$11</f>
        <v>Salary and Benefits Costs:</v>
      </c>
      <c r="G251" s="70" t="str">
        <f>'Actual Expenditures '!$B$20</f>
        <v>21</v>
      </c>
      <c r="H251" s="70" t="str">
        <f>'Actual Expenditures '!$C$20</f>
        <v>FICA Taxes</v>
      </c>
      <c r="I251" s="68">
        <f>'Actual Expenditures '!$J$20</f>
        <v>0</v>
      </c>
    </row>
    <row r="252" spans="1:9">
      <c r="A252" s="54" t="e">
        <f t="shared" si="6"/>
        <v>#N/A</v>
      </c>
      <c r="B252" s="65">
        <f t="shared" si="7"/>
        <v>24</v>
      </c>
      <c r="C252" s="66" t="s">
        <v>261</v>
      </c>
      <c r="D252" s="54">
        <f>'Actual Expenditures '!$J$9</f>
        <v>694</v>
      </c>
      <c r="E252" s="65" t="str">
        <f>'Actual Expenditures '!$J$10</f>
        <v>Probate</v>
      </c>
      <c r="F252" s="70" t="str">
        <f>'Actual Expenditures '!$A$11</f>
        <v>Salary and Benefits Costs:</v>
      </c>
      <c r="G252" s="70" t="str">
        <f>'Actual Expenditures '!$B$21</f>
        <v>22</v>
      </c>
      <c r="H252" s="70" t="str">
        <f>'Actual Expenditures '!$C$21</f>
        <v>FRS - Retirement Contributions</v>
      </c>
      <c r="I252" s="68">
        <f>'Actual Expenditures '!$J$21</f>
        <v>0</v>
      </c>
    </row>
    <row r="253" spans="1:9">
      <c r="A253" s="54" t="e">
        <f t="shared" si="6"/>
        <v>#N/A</v>
      </c>
      <c r="B253" s="65">
        <f t="shared" si="7"/>
        <v>24</v>
      </c>
      <c r="C253" s="66" t="s">
        <v>261</v>
      </c>
      <c r="D253" s="54">
        <f>'Actual Expenditures '!$J$9</f>
        <v>694</v>
      </c>
      <c r="E253" s="65" t="str">
        <f>'Actual Expenditures '!$J$10</f>
        <v>Probate</v>
      </c>
      <c r="F253" s="70" t="str">
        <f>'Actual Expenditures '!$A$11</f>
        <v>Salary and Benefits Costs:</v>
      </c>
      <c r="G253" s="70" t="str">
        <f>'Actual Expenditures '!$B$22</f>
        <v>23</v>
      </c>
      <c r="H253" s="70" t="str">
        <f>'Actual Expenditures '!$C$22</f>
        <v>Life and Health Insurance (and Other Benefits)</v>
      </c>
      <c r="I253" s="68">
        <f>'Actual Expenditures '!$J$22</f>
        <v>0</v>
      </c>
    </row>
    <row r="254" spans="1:9">
      <c r="A254" s="54" t="e">
        <f t="shared" si="6"/>
        <v>#N/A</v>
      </c>
      <c r="B254" s="65">
        <f t="shared" si="7"/>
        <v>24</v>
      </c>
      <c r="C254" s="66" t="s">
        <v>261</v>
      </c>
      <c r="D254" s="54">
        <f>'Actual Expenditures '!$J$9</f>
        <v>694</v>
      </c>
      <c r="E254" s="65" t="str">
        <f>'Actual Expenditures '!$J$10</f>
        <v>Probate</v>
      </c>
      <c r="F254" s="70" t="str">
        <f>'Actual Expenditures '!$A$11</f>
        <v>Salary and Benefits Costs:</v>
      </c>
      <c r="G254" s="70" t="str">
        <f>'Actual Expenditures '!$B$23</f>
        <v>24</v>
      </c>
      <c r="H254" s="70" t="str">
        <f>'Actual Expenditures '!$C$23</f>
        <v>Workers' Compensation</v>
      </c>
      <c r="I254" s="68">
        <f>'Actual Expenditures '!$J$23</f>
        <v>0</v>
      </c>
    </row>
    <row r="255" spans="1:9">
      <c r="A255" s="54" t="e">
        <f t="shared" si="6"/>
        <v>#N/A</v>
      </c>
      <c r="B255" s="65">
        <f t="shared" si="7"/>
        <v>24</v>
      </c>
      <c r="C255" s="66" t="s">
        <v>261</v>
      </c>
      <c r="D255" s="54">
        <f>'Actual Expenditures '!$J$9</f>
        <v>694</v>
      </c>
      <c r="E255" s="65" t="str">
        <f>'Actual Expenditures '!$J$10</f>
        <v>Probate</v>
      </c>
      <c r="F255" s="70" t="str">
        <f>'Actual Expenditures '!$A$11</f>
        <v>Salary and Benefits Costs:</v>
      </c>
      <c r="G255" s="70" t="str">
        <f>'Actual Expenditures '!$B$24</f>
        <v>25</v>
      </c>
      <c r="H255" s="70" t="str">
        <f>'Actual Expenditures '!$C$24</f>
        <v>Unemployment Compensation</v>
      </c>
      <c r="I255" s="68">
        <f>'Actual Expenditures '!$J$24</f>
        <v>0</v>
      </c>
    </row>
    <row r="256" spans="1:9">
      <c r="A256" s="54" t="e">
        <f t="shared" si="6"/>
        <v>#N/A</v>
      </c>
      <c r="B256" s="65">
        <f t="shared" si="7"/>
        <v>24</v>
      </c>
      <c r="C256" s="66" t="s">
        <v>261</v>
      </c>
      <c r="D256" s="54">
        <f>'Actual Expenditures '!$J$9</f>
        <v>694</v>
      </c>
      <c r="E256" s="65" t="str">
        <f>'Actual Expenditures '!$J$10</f>
        <v>Probate</v>
      </c>
      <c r="F256" s="70" t="str">
        <f>'Actual Expenditures '!$A$11</f>
        <v>Salary and Benefits Costs:</v>
      </c>
      <c r="G256" s="70" t="str">
        <f>'Actual Expenditures '!$B$25</f>
        <v>26</v>
      </c>
      <c r="H256" s="70" t="str">
        <f>'Actual Expenditures '!$C$25</f>
        <v>Other Postemployment Benefits (OPEB)</v>
      </c>
      <c r="I256" s="68">
        <f>'Actual Expenditures '!$J$25</f>
        <v>0</v>
      </c>
    </row>
    <row r="257" spans="1:9">
      <c r="A257" s="54" t="e">
        <f t="shared" si="6"/>
        <v>#N/A</v>
      </c>
      <c r="B257" s="65">
        <f t="shared" si="7"/>
        <v>24</v>
      </c>
      <c r="C257" s="66" t="s">
        <v>261</v>
      </c>
      <c r="D257" s="54">
        <f>'Actual Expenditures '!$J$9</f>
        <v>694</v>
      </c>
      <c r="E257" s="65" t="str">
        <f>'Actual Expenditures '!$J$10</f>
        <v>Probate</v>
      </c>
      <c r="F257" s="70" t="str">
        <f>'Actual Expenditures '!$A$11</f>
        <v>Salary and Benefits Costs:</v>
      </c>
      <c r="G257" s="70">
        <f>'Actual Expenditures '!$B$26</f>
        <v>0</v>
      </c>
      <c r="H257" s="70" t="str">
        <f>'Actual Expenditures '!$C$26</f>
        <v>TOTAL Salary and Benefits:</v>
      </c>
      <c r="I257" s="68">
        <f>'Actual Expenditures '!$J$26</f>
        <v>0</v>
      </c>
    </row>
    <row r="258" spans="1:9">
      <c r="A258" s="54" t="e">
        <f t="shared" si="6"/>
        <v>#N/A</v>
      </c>
      <c r="B258" s="65">
        <f t="shared" si="7"/>
        <v>24</v>
      </c>
      <c r="C258" s="66" t="s">
        <v>261</v>
      </c>
      <c r="D258" s="54">
        <f>'Actual Expenditures '!$J$9</f>
        <v>694</v>
      </c>
      <c r="E258" s="65" t="str">
        <f>'Actual Expenditures '!$J$10</f>
        <v>Probate</v>
      </c>
      <c r="F258" s="70" t="str">
        <f>'Actual Expenditures '!$A$28</f>
        <v>Operating Costs:</v>
      </c>
      <c r="G258" s="70" t="str">
        <f>'Actual Expenditures '!$B$29</f>
        <v>31</v>
      </c>
      <c r="H258" s="70" t="str">
        <f>'Actual Expenditures '!$C$29</f>
        <v>Professional Services</v>
      </c>
      <c r="I258" s="68">
        <f>'Actual Expenditures '!$J$29</f>
        <v>0</v>
      </c>
    </row>
    <row r="259" spans="1:9">
      <c r="A259" s="54" t="e">
        <f t="shared" si="6"/>
        <v>#N/A</v>
      </c>
      <c r="B259" s="65">
        <f t="shared" si="7"/>
        <v>24</v>
      </c>
      <c r="C259" s="66" t="s">
        <v>261</v>
      </c>
      <c r="D259" s="54">
        <f>'Actual Expenditures '!$J$9</f>
        <v>694</v>
      </c>
      <c r="E259" s="65" t="str">
        <f>'Actual Expenditures '!$J$10</f>
        <v>Probate</v>
      </c>
      <c r="F259" s="70" t="str">
        <f>'Actual Expenditures '!$A$28</f>
        <v>Operating Costs:</v>
      </c>
      <c r="G259" s="70" t="str">
        <f>'Actual Expenditures '!$B$30</f>
        <v>32</v>
      </c>
      <c r="H259" s="70" t="str">
        <f>'Actual Expenditures '!$C$30</f>
        <v>Accounting &amp; Auditing</v>
      </c>
      <c r="I259" s="68">
        <f>'Actual Expenditures '!$J$30</f>
        <v>0</v>
      </c>
    </row>
    <row r="260" spans="1:9">
      <c r="A260" s="54" t="e">
        <f t="shared" si="6"/>
        <v>#N/A</v>
      </c>
      <c r="B260" s="65">
        <f t="shared" si="7"/>
        <v>24</v>
      </c>
      <c r="C260" s="66" t="s">
        <v>261</v>
      </c>
      <c r="D260" s="54">
        <f>'Actual Expenditures '!$J$9</f>
        <v>694</v>
      </c>
      <c r="E260" s="65" t="str">
        <f>'Actual Expenditures '!$J$10</f>
        <v>Probate</v>
      </c>
      <c r="F260" s="70" t="str">
        <f>'Actual Expenditures '!$A$28</f>
        <v>Operating Costs:</v>
      </c>
      <c r="G260" s="70" t="str">
        <f>'Actual Expenditures '!$B$31</f>
        <v>33</v>
      </c>
      <c r="H260" s="70" t="str">
        <f>'Actual Expenditures '!$C$31</f>
        <v>Court Reporter Services</v>
      </c>
      <c r="I260" s="68">
        <f>'Actual Expenditures '!$J$31</f>
        <v>0</v>
      </c>
    </row>
    <row r="261" spans="1:9">
      <c r="A261" s="54" t="e">
        <f t="shared" si="6"/>
        <v>#N/A</v>
      </c>
      <c r="B261" s="65">
        <f t="shared" si="7"/>
        <v>24</v>
      </c>
      <c r="C261" s="66" t="s">
        <v>261</v>
      </c>
      <c r="D261" s="54">
        <f>'Actual Expenditures '!$J$9</f>
        <v>694</v>
      </c>
      <c r="E261" s="65" t="str">
        <f>'Actual Expenditures '!$J$10</f>
        <v>Probate</v>
      </c>
      <c r="F261" s="70" t="str">
        <f>'Actual Expenditures '!$A$28</f>
        <v>Operating Costs:</v>
      </c>
      <c r="G261" s="70" t="str">
        <f>'Actual Expenditures '!$B$32</f>
        <v>34</v>
      </c>
      <c r="H261" s="70" t="str">
        <f>'Actual Expenditures '!$C$32</f>
        <v>Other Contracted Services</v>
      </c>
      <c r="I261" s="68">
        <f>'Actual Expenditures '!$J$32</f>
        <v>0</v>
      </c>
    </row>
    <row r="262" spans="1:9">
      <c r="A262" s="54" t="e">
        <f t="shared" si="6"/>
        <v>#N/A</v>
      </c>
      <c r="B262" s="65">
        <f t="shared" si="7"/>
        <v>24</v>
      </c>
      <c r="C262" s="66" t="s">
        <v>261</v>
      </c>
      <c r="D262" s="54">
        <f>'Actual Expenditures '!$J$9</f>
        <v>694</v>
      </c>
      <c r="E262" s="65" t="str">
        <f>'Actual Expenditures '!$J$10</f>
        <v>Probate</v>
      </c>
      <c r="F262" s="70" t="str">
        <f>'Actual Expenditures '!$A$28</f>
        <v>Operating Costs:</v>
      </c>
      <c r="G262" s="70" t="str">
        <f>'Actual Expenditures '!$B$33</f>
        <v>40</v>
      </c>
      <c r="H262" s="70" t="str">
        <f>'Actual Expenditures '!$C$33</f>
        <v>Travel and Per Diem</v>
      </c>
      <c r="I262" s="68">
        <f>'Actual Expenditures '!$J$33</f>
        <v>0</v>
      </c>
    </row>
    <row r="263" spans="1:9">
      <c r="A263" s="54" t="e">
        <f t="shared" si="6"/>
        <v>#N/A</v>
      </c>
      <c r="B263" s="65">
        <f t="shared" si="7"/>
        <v>24</v>
      </c>
      <c r="C263" s="66" t="s">
        <v>261</v>
      </c>
      <c r="D263" s="54">
        <f>'Actual Expenditures '!$J$9</f>
        <v>694</v>
      </c>
      <c r="E263" s="65" t="str">
        <f>'Actual Expenditures '!$J$10</f>
        <v>Probate</v>
      </c>
      <c r="F263" s="70" t="str">
        <f>'Actual Expenditures '!$A$28</f>
        <v>Operating Costs:</v>
      </c>
      <c r="G263" s="70" t="str">
        <f>'Actual Expenditures '!$B$34</f>
        <v>41</v>
      </c>
      <c r="H263" s="70" t="str">
        <f>'Actual Expenditures '!$C$34</f>
        <v>Communications</v>
      </c>
      <c r="I263" s="68">
        <f>'Actual Expenditures '!$J$34</f>
        <v>0</v>
      </c>
    </row>
    <row r="264" spans="1:9">
      <c r="A264" s="54" t="e">
        <f t="shared" si="6"/>
        <v>#N/A</v>
      </c>
      <c r="B264" s="65">
        <f t="shared" si="7"/>
        <v>24</v>
      </c>
      <c r="C264" s="66" t="s">
        <v>261</v>
      </c>
      <c r="D264" s="54">
        <f>'Actual Expenditures '!$J$9</f>
        <v>694</v>
      </c>
      <c r="E264" s="65" t="str">
        <f>'Actual Expenditures '!$J$10</f>
        <v>Probate</v>
      </c>
      <c r="F264" s="70" t="str">
        <f>'Actual Expenditures '!$A$28</f>
        <v>Operating Costs:</v>
      </c>
      <c r="G264" s="70" t="str">
        <f>'Actual Expenditures '!$B$35</f>
        <v>42</v>
      </c>
      <c r="H264" s="70" t="str">
        <f>'Actual Expenditures '!$C$35</f>
        <v>Freight and Postage</v>
      </c>
      <c r="I264" s="68">
        <f>'Actual Expenditures '!$J$35</f>
        <v>0</v>
      </c>
    </row>
    <row r="265" spans="1:9">
      <c r="A265" s="54" t="e">
        <f t="shared" si="6"/>
        <v>#N/A</v>
      </c>
      <c r="B265" s="65">
        <f t="shared" si="7"/>
        <v>24</v>
      </c>
      <c r="C265" s="66" t="s">
        <v>261</v>
      </c>
      <c r="D265" s="54">
        <f>'Actual Expenditures '!$J$9</f>
        <v>694</v>
      </c>
      <c r="E265" s="65" t="str">
        <f>'Actual Expenditures '!$J$10</f>
        <v>Probate</v>
      </c>
      <c r="F265" s="70" t="str">
        <f>'Actual Expenditures '!$A$28</f>
        <v>Operating Costs:</v>
      </c>
      <c r="G265" s="70" t="str">
        <f>'Actual Expenditures '!$B$36</f>
        <v>43</v>
      </c>
      <c r="H265" s="70" t="str">
        <f>'Actual Expenditures '!$C$36</f>
        <v>Utilities</v>
      </c>
      <c r="I265" s="68">
        <f>'Actual Expenditures '!$J$36</f>
        <v>0</v>
      </c>
    </row>
    <row r="266" spans="1:9">
      <c r="A266" s="54" t="e">
        <f t="shared" si="6"/>
        <v>#N/A</v>
      </c>
      <c r="B266" s="65">
        <f t="shared" si="7"/>
        <v>24</v>
      </c>
      <c r="C266" s="66" t="s">
        <v>261</v>
      </c>
      <c r="D266" s="54">
        <f>'Actual Expenditures '!$J$9</f>
        <v>694</v>
      </c>
      <c r="E266" s="65" t="str">
        <f>'Actual Expenditures '!$J$10</f>
        <v>Probate</v>
      </c>
      <c r="F266" s="70" t="str">
        <f>'Actual Expenditures '!$A$28</f>
        <v>Operating Costs:</v>
      </c>
      <c r="G266" s="70" t="str">
        <f>'Actual Expenditures '!$B$37</f>
        <v>44</v>
      </c>
      <c r="H266" s="70" t="str">
        <f>'Actual Expenditures '!$C$37</f>
        <v>Rentals and Leases</v>
      </c>
      <c r="I266" s="68">
        <f>'Actual Expenditures '!$J$37</f>
        <v>0</v>
      </c>
    </row>
    <row r="267" spans="1:9">
      <c r="A267" s="54" t="e">
        <f t="shared" si="6"/>
        <v>#N/A</v>
      </c>
      <c r="B267" s="65">
        <f t="shared" si="7"/>
        <v>24</v>
      </c>
      <c r="C267" s="66" t="s">
        <v>261</v>
      </c>
      <c r="D267" s="54">
        <f>'Actual Expenditures '!$J$9</f>
        <v>694</v>
      </c>
      <c r="E267" s="65" t="str">
        <f>'Actual Expenditures '!$J$10</f>
        <v>Probate</v>
      </c>
      <c r="F267" s="70" t="str">
        <f>'Actual Expenditures '!$A$28</f>
        <v>Operating Costs:</v>
      </c>
      <c r="G267" s="70" t="str">
        <f>'Actual Expenditures '!$B$38</f>
        <v>45</v>
      </c>
      <c r="H267" s="70" t="str">
        <f>'Actual Expenditures '!$C$38</f>
        <v>Insurance</v>
      </c>
      <c r="I267" s="68">
        <f>'Actual Expenditures '!$J$38</f>
        <v>0</v>
      </c>
    </row>
    <row r="268" spans="1:9">
      <c r="A268" s="54" t="e">
        <f t="shared" si="6"/>
        <v>#N/A</v>
      </c>
      <c r="B268" s="65">
        <f t="shared" si="7"/>
        <v>24</v>
      </c>
      <c r="C268" s="66" t="s">
        <v>261</v>
      </c>
      <c r="D268" s="54">
        <f>'Actual Expenditures '!$J$9</f>
        <v>694</v>
      </c>
      <c r="E268" s="65" t="str">
        <f>'Actual Expenditures '!$J$10</f>
        <v>Probate</v>
      </c>
      <c r="F268" s="70" t="str">
        <f>'Actual Expenditures '!$A$28</f>
        <v>Operating Costs:</v>
      </c>
      <c r="G268" s="70" t="str">
        <f>'Actual Expenditures '!$B$39</f>
        <v>46</v>
      </c>
      <c r="H268" s="70" t="str">
        <f>'Actual Expenditures '!$C$39</f>
        <v>Repair and Maintenance</v>
      </c>
      <c r="I268" s="68">
        <f>'Actual Expenditures '!$J$39</f>
        <v>0</v>
      </c>
    </row>
    <row r="269" spans="1:9">
      <c r="A269" s="54" t="e">
        <f t="shared" si="6"/>
        <v>#N/A</v>
      </c>
      <c r="B269" s="65">
        <f t="shared" si="7"/>
        <v>24</v>
      </c>
      <c r="C269" s="66" t="s">
        <v>261</v>
      </c>
      <c r="D269" s="54">
        <f>'Actual Expenditures '!$J$9</f>
        <v>694</v>
      </c>
      <c r="E269" s="65" t="str">
        <f>'Actual Expenditures '!$J$10</f>
        <v>Probate</v>
      </c>
      <c r="F269" s="70" t="str">
        <f>'Actual Expenditures '!$A$28</f>
        <v>Operating Costs:</v>
      </c>
      <c r="G269" s="70" t="str">
        <f>'Actual Expenditures '!$B$40</f>
        <v>47</v>
      </c>
      <c r="H269" s="70" t="str">
        <f>'Actual Expenditures '!$C$40</f>
        <v>Printing and Binding</v>
      </c>
      <c r="I269" s="68">
        <f>'Actual Expenditures '!$J$40</f>
        <v>0</v>
      </c>
    </row>
    <row r="270" spans="1:9">
      <c r="A270" s="54" t="e">
        <f t="shared" si="6"/>
        <v>#N/A</v>
      </c>
      <c r="B270" s="65">
        <f t="shared" si="7"/>
        <v>24</v>
      </c>
      <c r="C270" s="66" t="s">
        <v>261</v>
      </c>
      <c r="D270" s="54">
        <f>'Actual Expenditures '!$J$9</f>
        <v>694</v>
      </c>
      <c r="E270" s="65" t="str">
        <f>'Actual Expenditures '!$J$10</f>
        <v>Probate</v>
      </c>
      <c r="F270" s="70" t="str">
        <f>'Actual Expenditures '!$A$28</f>
        <v>Operating Costs:</v>
      </c>
      <c r="G270" s="70" t="str">
        <f>'Actual Expenditures '!$B$41</f>
        <v>48</v>
      </c>
      <c r="H270" s="70" t="str">
        <f>'Actual Expenditures '!$C$41</f>
        <v>Promotional Activities</v>
      </c>
      <c r="I270" s="68">
        <f>'Actual Expenditures '!$J$41</f>
        <v>0</v>
      </c>
    </row>
    <row r="271" spans="1:9">
      <c r="A271" s="54" t="e">
        <f t="shared" si="6"/>
        <v>#N/A</v>
      </c>
      <c r="B271" s="65">
        <f t="shared" si="7"/>
        <v>24</v>
      </c>
      <c r="C271" s="66" t="s">
        <v>261</v>
      </c>
      <c r="D271" s="54">
        <f>'Actual Expenditures '!$J$9</f>
        <v>694</v>
      </c>
      <c r="E271" s="65" t="str">
        <f>'Actual Expenditures '!$J$10</f>
        <v>Probate</v>
      </c>
      <c r="F271" s="70" t="str">
        <f>'Actual Expenditures '!$A$28</f>
        <v>Operating Costs:</v>
      </c>
      <c r="G271" s="70" t="str">
        <f>'Actual Expenditures '!$B$42</f>
        <v>49</v>
      </c>
      <c r="H271" s="70" t="str">
        <f>'Actual Expenditures '!$C$42</f>
        <v>Other Current Charges &amp; Obligations</v>
      </c>
      <c r="I271" s="68">
        <f>'Actual Expenditures '!$J$42</f>
        <v>0</v>
      </c>
    </row>
    <row r="272" spans="1:9">
      <c r="A272" s="54" t="e">
        <f t="shared" si="6"/>
        <v>#N/A</v>
      </c>
      <c r="B272" s="65">
        <f t="shared" si="7"/>
        <v>24</v>
      </c>
      <c r="C272" s="66" t="s">
        <v>261</v>
      </c>
      <c r="D272" s="54">
        <f>'Actual Expenditures '!$J$9</f>
        <v>694</v>
      </c>
      <c r="E272" s="65" t="str">
        <f>'Actual Expenditures '!$J$10</f>
        <v>Probate</v>
      </c>
      <c r="F272" s="70" t="str">
        <f>'Actual Expenditures '!$A$28</f>
        <v>Operating Costs:</v>
      </c>
      <c r="G272" s="70" t="str">
        <f>'Actual Expenditures '!$B$43</f>
        <v>51</v>
      </c>
      <c r="H272" s="70" t="str">
        <f>'Actual Expenditures '!$C$43</f>
        <v>Office Supplies</v>
      </c>
      <c r="I272" s="68">
        <f>'Actual Expenditures '!$J$43</f>
        <v>0</v>
      </c>
    </row>
    <row r="273" spans="1:9">
      <c r="A273" s="54" t="e">
        <f t="shared" si="6"/>
        <v>#N/A</v>
      </c>
      <c r="B273" s="65">
        <f t="shared" si="7"/>
        <v>24</v>
      </c>
      <c r="C273" s="66" t="s">
        <v>261</v>
      </c>
      <c r="D273" s="54">
        <f>'Actual Expenditures '!$J$9</f>
        <v>694</v>
      </c>
      <c r="E273" s="65" t="str">
        <f>'Actual Expenditures '!$J$10</f>
        <v>Probate</v>
      </c>
      <c r="F273" s="70" t="str">
        <f>'Actual Expenditures '!$A$28</f>
        <v>Operating Costs:</v>
      </c>
      <c r="G273" s="70" t="str">
        <f>'Actual Expenditures '!$B$44</f>
        <v>52</v>
      </c>
      <c r="H273" s="70" t="str">
        <f>'Actual Expenditures '!$C$44</f>
        <v>Operating Supplies</v>
      </c>
      <c r="I273" s="68">
        <f>'Actual Expenditures '!$J$44</f>
        <v>0</v>
      </c>
    </row>
    <row r="274" spans="1:9">
      <c r="A274" s="54" t="e">
        <f t="shared" si="6"/>
        <v>#N/A</v>
      </c>
      <c r="B274" s="65">
        <f t="shared" si="7"/>
        <v>24</v>
      </c>
      <c r="C274" s="66" t="s">
        <v>261</v>
      </c>
      <c r="D274" s="54">
        <f>'Actual Expenditures '!$J$9</f>
        <v>694</v>
      </c>
      <c r="E274" s="65" t="str">
        <f>'Actual Expenditures '!$J$10</f>
        <v>Probate</v>
      </c>
      <c r="F274" s="70" t="str">
        <f>'Actual Expenditures '!$A$28</f>
        <v>Operating Costs:</v>
      </c>
      <c r="G274" s="70" t="str">
        <f>'Actual Expenditures '!$B$45</f>
        <v>54</v>
      </c>
      <c r="H274" s="70" t="str">
        <f>'Actual Expenditures '!$C$45</f>
        <v>Books, Publications, Subscriptions, Memberships</v>
      </c>
      <c r="I274" s="68">
        <f>'Actual Expenditures '!$J$45</f>
        <v>0</v>
      </c>
    </row>
    <row r="275" spans="1:9">
      <c r="A275" s="54" t="e">
        <f t="shared" si="6"/>
        <v>#N/A</v>
      </c>
      <c r="B275" s="65">
        <f t="shared" si="7"/>
        <v>24</v>
      </c>
      <c r="C275" s="66" t="s">
        <v>261</v>
      </c>
      <c r="D275" s="54">
        <f>'Actual Expenditures '!$J$9</f>
        <v>694</v>
      </c>
      <c r="E275" s="65" t="str">
        <f>'Actual Expenditures '!$J$10</f>
        <v>Probate</v>
      </c>
      <c r="F275" s="70" t="str">
        <f>'Actual Expenditures '!$A$28</f>
        <v>Operating Costs:</v>
      </c>
      <c r="G275" s="70" t="str">
        <f>'Actual Expenditures '!$B$46</f>
        <v>55</v>
      </c>
      <c r="H275" s="70" t="str">
        <f>'Actual Expenditures '!$C$46</f>
        <v>Training</v>
      </c>
      <c r="I275" s="68">
        <f>'Actual Expenditures '!$J$46</f>
        <v>0</v>
      </c>
    </row>
    <row r="276" spans="1:9">
      <c r="A276" s="54" t="e">
        <f t="shared" si="6"/>
        <v>#N/A</v>
      </c>
      <c r="B276" s="65">
        <f t="shared" si="7"/>
        <v>24</v>
      </c>
      <c r="C276" s="66" t="s">
        <v>261</v>
      </c>
      <c r="D276" s="54">
        <f>'Actual Expenditures '!$J$9</f>
        <v>694</v>
      </c>
      <c r="E276" s="65" t="str">
        <f>'Actual Expenditures '!$J$10</f>
        <v>Probate</v>
      </c>
      <c r="F276" s="70" t="str">
        <f>'Actual Expenditures '!$A$28</f>
        <v>Operating Costs:</v>
      </c>
      <c r="G276" s="70" t="str">
        <f>'Actual Expenditures '!$B$47</f>
        <v>59</v>
      </c>
      <c r="H276" s="70" t="str">
        <f>'Actual Expenditures '!$C$47</f>
        <v>Depreciation</v>
      </c>
      <c r="I276" s="68">
        <f>'Actual Expenditures '!$J$47</f>
        <v>0</v>
      </c>
    </row>
    <row r="277" spans="1:9">
      <c r="A277" s="54" t="e">
        <f t="shared" si="6"/>
        <v>#N/A</v>
      </c>
      <c r="B277" s="65">
        <f t="shared" si="7"/>
        <v>24</v>
      </c>
      <c r="C277" s="66" t="s">
        <v>261</v>
      </c>
      <c r="D277" s="54">
        <f>'Actual Expenditures '!$J$9</f>
        <v>694</v>
      </c>
      <c r="E277" s="65" t="str">
        <f>'Actual Expenditures '!$J$10</f>
        <v>Probate</v>
      </c>
      <c r="F277" s="70" t="str">
        <f>'Actual Expenditures '!$A$28</f>
        <v>Operating Costs:</v>
      </c>
      <c r="G277" s="70">
        <f>'Actual Expenditures '!$B$48</f>
        <v>0</v>
      </c>
      <c r="H277" s="70" t="str">
        <f>'Actual Expenditures '!$C$48</f>
        <v>TOTAL Operating Costs:</v>
      </c>
      <c r="I277" s="68">
        <f>'Actual Expenditures '!$J$48</f>
        <v>0</v>
      </c>
    </row>
    <row r="278" spans="1:9">
      <c r="A278" s="54" t="e">
        <f t="shared" ref="A278:A341" si="8">$A$21</f>
        <v>#N/A</v>
      </c>
      <c r="B278" s="65">
        <f t="shared" ref="B278:B341" si="9">($N$2-1999)</f>
        <v>24</v>
      </c>
      <c r="C278" s="66" t="s">
        <v>261</v>
      </c>
      <c r="D278" s="54">
        <f>'Actual Expenditures '!$J$9</f>
        <v>694</v>
      </c>
      <c r="E278" s="65" t="str">
        <f>'Actual Expenditures '!$J$10</f>
        <v>Probate</v>
      </c>
      <c r="F278" s="70" t="str">
        <f>'Actual Expenditures '!$A$50</f>
        <v>Capital Costs:</v>
      </c>
      <c r="G278" s="70" t="str">
        <f>'Actual Expenditures '!$B$51</f>
        <v>60 - 68</v>
      </c>
      <c r="H278" s="70" t="str">
        <f>'Actual Expenditures '!$C$51</f>
        <v>TOTAL Capital Costs:</v>
      </c>
      <c r="I278" s="68">
        <f>'Actual Expenditures '!$J$51</f>
        <v>0</v>
      </c>
    </row>
    <row r="279" spans="1:9">
      <c r="A279" s="54" t="e">
        <f t="shared" si="8"/>
        <v>#N/A</v>
      </c>
      <c r="B279" s="65">
        <f t="shared" si="9"/>
        <v>24</v>
      </c>
      <c r="C279" s="66" t="s">
        <v>261</v>
      </c>
      <c r="D279" s="54">
        <f>'Actual Expenditures '!$J$9</f>
        <v>694</v>
      </c>
      <c r="E279" s="65" t="str">
        <f>'Actual Expenditures '!$J$10</f>
        <v>Probate</v>
      </c>
      <c r="F279" s="70" t="s">
        <v>265</v>
      </c>
      <c r="G279" s="70" t="s">
        <v>266</v>
      </c>
      <c r="H279" s="70" t="str">
        <f>'Actual Expenditures '!$C$54</f>
        <v xml:space="preserve">TOTAL COURT-SIDE EXPENDITURES:  </v>
      </c>
      <c r="I279" s="68">
        <f>'Actual Expenditures '!$J$54</f>
        <v>0</v>
      </c>
    </row>
    <row r="280" spans="1:9">
      <c r="A280" s="54" t="e">
        <f t="shared" si="8"/>
        <v>#N/A</v>
      </c>
      <c r="B280" s="65">
        <f t="shared" si="9"/>
        <v>24</v>
      </c>
      <c r="C280" s="66" t="s">
        <v>261</v>
      </c>
      <c r="D280" s="54">
        <f>'Actual Expenditures '!$K$9</f>
        <v>713</v>
      </c>
      <c r="E280" s="65" t="str">
        <f>'Actual Expenditures '!$K$10</f>
        <v>Information Systems</v>
      </c>
      <c r="F280" s="70" t="str">
        <f>'Actual Expenditures '!$A$11</f>
        <v>Salary and Benefits Costs:</v>
      </c>
      <c r="G280" s="70" t="str">
        <f>'Actual Expenditures '!$B$12</f>
        <v>11</v>
      </c>
      <c r="H280" s="70" t="str">
        <f>'Actual Expenditures '!$C$12</f>
        <v>Salary - Executive</v>
      </c>
      <c r="I280" s="68">
        <f>'Actual Expenditures '!$K$12</f>
        <v>0</v>
      </c>
    </row>
    <row r="281" spans="1:9">
      <c r="A281" s="54" t="e">
        <f t="shared" si="8"/>
        <v>#N/A</v>
      </c>
      <c r="B281" s="65">
        <f t="shared" si="9"/>
        <v>24</v>
      </c>
      <c r="C281" s="66" t="s">
        <v>261</v>
      </c>
      <c r="D281" s="54">
        <f>'Actual Expenditures '!$K$9</f>
        <v>713</v>
      </c>
      <c r="E281" s="65" t="str">
        <f>'Actual Expenditures '!$K$10</f>
        <v>Information Systems</v>
      </c>
      <c r="F281" s="70" t="str">
        <f>'Actual Expenditures '!$A$11</f>
        <v>Salary and Benefits Costs:</v>
      </c>
      <c r="G281" s="70" t="str">
        <f>'Actual Expenditures '!$B$13</f>
        <v>12</v>
      </c>
      <c r="H281" s="70" t="str">
        <f>'Actual Expenditures '!$C$13</f>
        <v>Salary - Regular Employees</v>
      </c>
      <c r="I281" s="68">
        <f>'Actual Expenditures '!$K$13</f>
        <v>0</v>
      </c>
    </row>
    <row r="282" spans="1:9">
      <c r="A282" s="54" t="e">
        <f t="shared" si="8"/>
        <v>#N/A</v>
      </c>
      <c r="B282" s="65">
        <f t="shared" si="9"/>
        <v>24</v>
      </c>
      <c r="C282" s="66" t="s">
        <v>261</v>
      </c>
      <c r="D282" s="54">
        <f>'Actual Expenditures '!$K$9</f>
        <v>713</v>
      </c>
      <c r="E282" s="65" t="str">
        <f>'Actual Expenditures '!$K$10</f>
        <v>Information Systems</v>
      </c>
      <c r="F282" s="70" t="str">
        <f>'Actual Expenditures '!$A$11</f>
        <v>Salary and Benefits Costs:</v>
      </c>
      <c r="G282" s="70">
        <f>'Actual Expenditures '!$B$14</f>
        <v>13</v>
      </c>
      <c r="H282" s="70" t="str">
        <f>'Actual Expenditures '!$C$14</f>
        <v>Salary - Other Employees (OPS, etc.)</v>
      </c>
      <c r="I282" s="68">
        <f>'Actual Expenditures '!$K$14</f>
        <v>0</v>
      </c>
    </row>
    <row r="283" spans="1:9">
      <c r="A283" s="54" t="e">
        <f t="shared" si="8"/>
        <v>#N/A</v>
      </c>
      <c r="B283" s="65">
        <f t="shared" si="9"/>
        <v>24</v>
      </c>
      <c r="C283" s="66" t="s">
        <v>261</v>
      </c>
      <c r="D283" s="54">
        <f>'Actual Expenditures '!$K$9</f>
        <v>713</v>
      </c>
      <c r="E283" s="65" t="str">
        <f>'Actual Expenditures '!$K$10</f>
        <v>Information Systems</v>
      </c>
      <c r="F283" s="70" t="str">
        <f>'Actual Expenditures '!$A$11</f>
        <v>Salary and Benefits Costs:</v>
      </c>
      <c r="G283" s="70">
        <f>'Actual Expenditures '!$B$15</f>
        <v>14</v>
      </c>
      <c r="H283" s="70" t="str">
        <f>'Actual Expenditures '!$C$15</f>
        <v>Salary - Overtime</v>
      </c>
      <c r="I283" s="68">
        <f>'Actual Expenditures '!$K$15</f>
        <v>0</v>
      </c>
    </row>
    <row r="284" spans="1:9">
      <c r="A284" s="54" t="e">
        <f t="shared" si="8"/>
        <v>#N/A</v>
      </c>
      <c r="B284" s="65">
        <f t="shared" si="9"/>
        <v>24</v>
      </c>
      <c r="C284" s="66" t="s">
        <v>261</v>
      </c>
      <c r="D284" s="54">
        <f>'Actual Expenditures '!$K$9</f>
        <v>713</v>
      </c>
      <c r="E284" s="65" t="str">
        <f>'Actual Expenditures '!$K$10</f>
        <v>Information Systems</v>
      </c>
      <c r="F284" s="70" t="str">
        <f>'Actual Expenditures '!$A$11</f>
        <v>Salary and Benefits Costs:</v>
      </c>
      <c r="G284" s="70" t="str">
        <f>'Actual Expenditures '!$B$16</f>
        <v>15</v>
      </c>
      <c r="H284" s="70" t="str">
        <f>'Actual Expenditures '!$C$16</f>
        <v>Salary - Special Pay</v>
      </c>
      <c r="I284" s="68">
        <f>'Actual Expenditures '!$K$16</f>
        <v>0</v>
      </c>
    </row>
    <row r="285" spans="1:9">
      <c r="A285" s="54" t="e">
        <f t="shared" si="8"/>
        <v>#N/A</v>
      </c>
      <c r="B285" s="65">
        <f t="shared" si="9"/>
        <v>24</v>
      </c>
      <c r="C285" s="66" t="s">
        <v>261</v>
      </c>
      <c r="D285" s="54">
        <f>'Actual Expenditures '!$K$9</f>
        <v>713</v>
      </c>
      <c r="E285" s="65" t="str">
        <f>'Actual Expenditures '!$K$10</f>
        <v>Information Systems</v>
      </c>
      <c r="F285" s="70" t="str">
        <f>'Actual Expenditures '!$A$11</f>
        <v>Salary and Benefits Costs:</v>
      </c>
      <c r="G285" s="70" t="str">
        <f>'Actual Expenditures '!$B$17</f>
        <v>16</v>
      </c>
      <c r="H285" s="70" t="str">
        <f>'Actual Expenditures '!$C$17</f>
        <v>Compensated Leave</v>
      </c>
      <c r="I285" s="68">
        <f>'Actual Expenditures '!$K$17</f>
        <v>0</v>
      </c>
    </row>
    <row r="286" spans="1:9">
      <c r="A286" s="54" t="e">
        <f t="shared" si="8"/>
        <v>#N/A</v>
      </c>
      <c r="B286" s="65">
        <f t="shared" si="9"/>
        <v>24</v>
      </c>
      <c r="C286" s="66" t="s">
        <v>261</v>
      </c>
      <c r="D286" s="54">
        <f>'Actual Expenditures '!$K$9</f>
        <v>713</v>
      </c>
      <c r="E286" s="65" t="str">
        <f>'Actual Expenditures '!$K$10</f>
        <v>Information Systems</v>
      </c>
      <c r="F286" s="70" t="str">
        <f>'Actual Expenditures '!$A$11</f>
        <v>Salary and Benefits Costs:</v>
      </c>
      <c r="G286" s="70" t="str">
        <f>'Actual Expenditures '!$B$18</f>
        <v>17</v>
      </c>
      <c r="H286" s="70" t="str">
        <f>'Actual Expenditures '!$C$18</f>
        <v>Compensated Sick Leave</v>
      </c>
      <c r="I286" s="68">
        <f>'Actual Expenditures '!$K$18</f>
        <v>0</v>
      </c>
    </row>
    <row r="287" spans="1:9">
      <c r="A287" s="54" t="e">
        <f t="shared" si="8"/>
        <v>#N/A</v>
      </c>
      <c r="B287" s="65">
        <f t="shared" si="9"/>
        <v>24</v>
      </c>
      <c r="C287" s="66" t="s">
        <v>261</v>
      </c>
      <c r="D287" s="54">
        <f>'Actual Expenditures '!$K$9</f>
        <v>713</v>
      </c>
      <c r="E287" s="65" t="str">
        <f>'Actual Expenditures '!$K$10</f>
        <v>Information Systems</v>
      </c>
      <c r="F287" s="70" t="str">
        <f>'Actual Expenditures '!$A$11</f>
        <v>Salary and Benefits Costs:</v>
      </c>
      <c r="G287" s="70" t="str">
        <f>'Actual Expenditures '!$B$19</f>
        <v>18</v>
      </c>
      <c r="H287" s="70" t="str">
        <f>'Actual Expenditures '!$C$19</f>
        <v>Compensated Compensatory Leave</v>
      </c>
      <c r="I287" s="68">
        <f>'Actual Expenditures '!$K$19</f>
        <v>0</v>
      </c>
    </row>
    <row r="288" spans="1:9">
      <c r="A288" s="54" t="e">
        <f t="shared" si="8"/>
        <v>#N/A</v>
      </c>
      <c r="B288" s="65">
        <f t="shared" si="9"/>
        <v>24</v>
      </c>
      <c r="C288" s="66" t="s">
        <v>261</v>
      </c>
      <c r="D288" s="54">
        <f>'Actual Expenditures '!$K$9</f>
        <v>713</v>
      </c>
      <c r="E288" s="65" t="str">
        <f>'Actual Expenditures '!$K$10</f>
        <v>Information Systems</v>
      </c>
      <c r="F288" s="70" t="str">
        <f>'Actual Expenditures '!$A$11</f>
        <v>Salary and Benefits Costs:</v>
      </c>
      <c r="G288" s="70" t="str">
        <f>'Actual Expenditures '!$B$20</f>
        <v>21</v>
      </c>
      <c r="H288" s="70" t="str">
        <f>'Actual Expenditures '!$C$20</f>
        <v>FICA Taxes</v>
      </c>
      <c r="I288" s="68">
        <f>'Actual Expenditures '!$K$20</f>
        <v>0</v>
      </c>
    </row>
    <row r="289" spans="1:9">
      <c r="A289" s="54" t="e">
        <f t="shared" si="8"/>
        <v>#N/A</v>
      </c>
      <c r="B289" s="65">
        <f t="shared" si="9"/>
        <v>24</v>
      </c>
      <c r="C289" s="66" t="s">
        <v>261</v>
      </c>
      <c r="D289" s="54">
        <f>'Actual Expenditures '!$K$9</f>
        <v>713</v>
      </c>
      <c r="E289" s="65" t="str">
        <f>'Actual Expenditures '!$K$10</f>
        <v>Information Systems</v>
      </c>
      <c r="F289" s="70" t="str">
        <f>'Actual Expenditures '!$A$11</f>
        <v>Salary and Benefits Costs:</v>
      </c>
      <c r="G289" s="70" t="str">
        <f>'Actual Expenditures '!$B$21</f>
        <v>22</v>
      </c>
      <c r="H289" s="70" t="str">
        <f>'Actual Expenditures '!$C$21</f>
        <v>FRS - Retirement Contributions</v>
      </c>
      <c r="I289" s="68">
        <f>'Actual Expenditures '!$K$21</f>
        <v>0</v>
      </c>
    </row>
    <row r="290" spans="1:9">
      <c r="A290" s="54" t="e">
        <f t="shared" si="8"/>
        <v>#N/A</v>
      </c>
      <c r="B290" s="65">
        <f t="shared" si="9"/>
        <v>24</v>
      </c>
      <c r="C290" s="66" t="s">
        <v>261</v>
      </c>
      <c r="D290" s="54">
        <f>'Actual Expenditures '!$K$9</f>
        <v>713</v>
      </c>
      <c r="E290" s="65" t="str">
        <f>'Actual Expenditures '!$K$10</f>
        <v>Information Systems</v>
      </c>
      <c r="F290" s="70" t="str">
        <f>'Actual Expenditures '!$A$11</f>
        <v>Salary and Benefits Costs:</v>
      </c>
      <c r="G290" s="70" t="str">
        <f>'Actual Expenditures '!$B$22</f>
        <v>23</v>
      </c>
      <c r="H290" s="70" t="str">
        <f>'Actual Expenditures '!$C$22</f>
        <v>Life and Health Insurance (and Other Benefits)</v>
      </c>
      <c r="I290" s="68">
        <f>'Actual Expenditures '!$K$22</f>
        <v>0</v>
      </c>
    </row>
    <row r="291" spans="1:9">
      <c r="A291" s="54" t="e">
        <f t="shared" si="8"/>
        <v>#N/A</v>
      </c>
      <c r="B291" s="65">
        <f t="shared" si="9"/>
        <v>24</v>
      </c>
      <c r="C291" s="66" t="s">
        <v>261</v>
      </c>
      <c r="D291" s="54">
        <f>'Actual Expenditures '!$K$9</f>
        <v>713</v>
      </c>
      <c r="E291" s="65" t="str">
        <f>'Actual Expenditures '!$K$10</f>
        <v>Information Systems</v>
      </c>
      <c r="F291" s="70" t="str">
        <f>'Actual Expenditures '!$A$11</f>
        <v>Salary and Benefits Costs:</v>
      </c>
      <c r="G291" s="70" t="str">
        <f>'Actual Expenditures '!$B$23</f>
        <v>24</v>
      </c>
      <c r="H291" s="70" t="str">
        <f>'Actual Expenditures '!$C$23</f>
        <v>Workers' Compensation</v>
      </c>
      <c r="I291" s="68">
        <f>'Actual Expenditures '!$K$23</f>
        <v>0</v>
      </c>
    </row>
    <row r="292" spans="1:9">
      <c r="A292" s="54" t="e">
        <f t="shared" si="8"/>
        <v>#N/A</v>
      </c>
      <c r="B292" s="65">
        <f t="shared" si="9"/>
        <v>24</v>
      </c>
      <c r="C292" s="66" t="s">
        <v>261</v>
      </c>
      <c r="D292" s="54">
        <f>'Actual Expenditures '!$K$9</f>
        <v>713</v>
      </c>
      <c r="E292" s="65" t="str">
        <f>'Actual Expenditures '!$K$10</f>
        <v>Information Systems</v>
      </c>
      <c r="F292" s="70" t="str">
        <f>'Actual Expenditures '!$A$11</f>
        <v>Salary and Benefits Costs:</v>
      </c>
      <c r="G292" s="70" t="str">
        <f>'Actual Expenditures '!$B$24</f>
        <v>25</v>
      </c>
      <c r="H292" s="70" t="str">
        <f>'Actual Expenditures '!$C$24</f>
        <v>Unemployment Compensation</v>
      </c>
      <c r="I292" s="68">
        <f>'Actual Expenditures '!$K$24</f>
        <v>0</v>
      </c>
    </row>
    <row r="293" spans="1:9">
      <c r="A293" s="54" t="e">
        <f t="shared" si="8"/>
        <v>#N/A</v>
      </c>
      <c r="B293" s="65">
        <f t="shared" si="9"/>
        <v>24</v>
      </c>
      <c r="C293" s="66" t="s">
        <v>261</v>
      </c>
      <c r="D293" s="54">
        <f>'Actual Expenditures '!$K$9</f>
        <v>713</v>
      </c>
      <c r="E293" s="65" t="str">
        <f>'Actual Expenditures '!$K$10</f>
        <v>Information Systems</v>
      </c>
      <c r="F293" s="70" t="str">
        <f>'Actual Expenditures '!$A$11</f>
        <v>Salary and Benefits Costs:</v>
      </c>
      <c r="G293" s="70" t="str">
        <f>'Actual Expenditures '!$B$25</f>
        <v>26</v>
      </c>
      <c r="H293" s="70" t="str">
        <f>'Actual Expenditures '!$C$25</f>
        <v>Other Postemployment Benefits (OPEB)</v>
      </c>
      <c r="I293" s="68">
        <f>'Actual Expenditures '!$K$25</f>
        <v>0</v>
      </c>
    </row>
    <row r="294" spans="1:9">
      <c r="A294" s="54" t="e">
        <f t="shared" si="8"/>
        <v>#N/A</v>
      </c>
      <c r="B294" s="65">
        <f t="shared" si="9"/>
        <v>24</v>
      </c>
      <c r="C294" s="66" t="s">
        <v>261</v>
      </c>
      <c r="D294" s="54">
        <f>'Actual Expenditures '!$K$9</f>
        <v>713</v>
      </c>
      <c r="E294" s="65" t="str">
        <f>'Actual Expenditures '!$K$10</f>
        <v>Information Systems</v>
      </c>
      <c r="F294" s="70" t="str">
        <f>'Actual Expenditures '!$A$11</f>
        <v>Salary and Benefits Costs:</v>
      </c>
      <c r="G294" s="70">
        <f>'Actual Expenditures '!$B$26</f>
        <v>0</v>
      </c>
      <c r="H294" s="70" t="str">
        <f>'Actual Expenditures '!$C$26</f>
        <v>TOTAL Salary and Benefits:</v>
      </c>
      <c r="I294" s="68">
        <f>'Actual Expenditures '!$K$26</f>
        <v>0</v>
      </c>
    </row>
    <row r="295" spans="1:9">
      <c r="A295" s="54" t="e">
        <f t="shared" si="8"/>
        <v>#N/A</v>
      </c>
      <c r="B295" s="65">
        <f t="shared" si="9"/>
        <v>24</v>
      </c>
      <c r="C295" s="66" t="s">
        <v>261</v>
      </c>
      <c r="D295" s="54">
        <f>'Actual Expenditures '!$K$9</f>
        <v>713</v>
      </c>
      <c r="E295" s="65" t="str">
        <f>'Actual Expenditures '!$K$10</f>
        <v>Information Systems</v>
      </c>
      <c r="F295" s="70" t="str">
        <f>'Actual Expenditures '!$A$28</f>
        <v>Operating Costs:</v>
      </c>
      <c r="G295" s="70" t="str">
        <f>'Actual Expenditures '!$B$29</f>
        <v>31</v>
      </c>
      <c r="H295" s="70" t="str">
        <f>'Actual Expenditures '!$C$29</f>
        <v>Professional Services</v>
      </c>
      <c r="I295" s="68">
        <f>'Actual Expenditures '!$K$29</f>
        <v>0</v>
      </c>
    </row>
    <row r="296" spans="1:9">
      <c r="A296" s="54" t="e">
        <f t="shared" si="8"/>
        <v>#N/A</v>
      </c>
      <c r="B296" s="65">
        <f t="shared" si="9"/>
        <v>24</v>
      </c>
      <c r="C296" s="66" t="s">
        <v>261</v>
      </c>
      <c r="D296" s="54">
        <f>'Actual Expenditures '!$K$9</f>
        <v>713</v>
      </c>
      <c r="E296" s="65" t="str">
        <f>'Actual Expenditures '!$K$10</f>
        <v>Information Systems</v>
      </c>
      <c r="F296" s="70" t="str">
        <f>'Actual Expenditures '!$A$28</f>
        <v>Operating Costs:</v>
      </c>
      <c r="G296" s="70" t="str">
        <f>'Actual Expenditures '!$B$30</f>
        <v>32</v>
      </c>
      <c r="H296" s="70" t="str">
        <f>'Actual Expenditures '!$C$30</f>
        <v>Accounting &amp; Auditing</v>
      </c>
      <c r="I296" s="68">
        <f>'Actual Expenditures '!$K$30</f>
        <v>0</v>
      </c>
    </row>
    <row r="297" spans="1:9">
      <c r="A297" s="54" t="e">
        <f t="shared" si="8"/>
        <v>#N/A</v>
      </c>
      <c r="B297" s="65">
        <f t="shared" si="9"/>
        <v>24</v>
      </c>
      <c r="C297" s="66" t="s">
        <v>261</v>
      </c>
      <c r="D297" s="54">
        <f>'Actual Expenditures '!$K$9</f>
        <v>713</v>
      </c>
      <c r="E297" s="65" t="str">
        <f>'Actual Expenditures '!$K$10</f>
        <v>Information Systems</v>
      </c>
      <c r="F297" s="70" t="str">
        <f>'Actual Expenditures '!$A$28</f>
        <v>Operating Costs:</v>
      </c>
      <c r="G297" s="70" t="str">
        <f>'Actual Expenditures '!$B$31</f>
        <v>33</v>
      </c>
      <c r="H297" s="70" t="str">
        <f>'Actual Expenditures '!$C$31</f>
        <v>Court Reporter Services</v>
      </c>
      <c r="I297" s="68">
        <f>'Actual Expenditures '!$K$31</f>
        <v>0</v>
      </c>
    </row>
    <row r="298" spans="1:9">
      <c r="A298" s="54" t="e">
        <f t="shared" si="8"/>
        <v>#N/A</v>
      </c>
      <c r="B298" s="65">
        <f t="shared" si="9"/>
        <v>24</v>
      </c>
      <c r="C298" s="66" t="s">
        <v>261</v>
      </c>
      <c r="D298" s="54">
        <f>'Actual Expenditures '!$K$9</f>
        <v>713</v>
      </c>
      <c r="E298" s="65" t="str">
        <f>'Actual Expenditures '!$K$10</f>
        <v>Information Systems</v>
      </c>
      <c r="F298" s="70" t="str">
        <f>'Actual Expenditures '!$A$28</f>
        <v>Operating Costs:</v>
      </c>
      <c r="G298" s="70" t="str">
        <f>'Actual Expenditures '!$B$32</f>
        <v>34</v>
      </c>
      <c r="H298" s="70" t="str">
        <f>'Actual Expenditures '!$C$32</f>
        <v>Other Contracted Services</v>
      </c>
      <c r="I298" s="68">
        <f>'Actual Expenditures '!$K$32</f>
        <v>0</v>
      </c>
    </row>
    <row r="299" spans="1:9">
      <c r="A299" s="54" t="e">
        <f t="shared" si="8"/>
        <v>#N/A</v>
      </c>
      <c r="B299" s="65">
        <f t="shared" si="9"/>
        <v>24</v>
      </c>
      <c r="C299" s="66" t="s">
        <v>261</v>
      </c>
      <c r="D299" s="54">
        <f>'Actual Expenditures '!$K$9</f>
        <v>713</v>
      </c>
      <c r="E299" s="65" t="str">
        <f>'Actual Expenditures '!$K$10</f>
        <v>Information Systems</v>
      </c>
      <c r="F299" s="70" t="str">
        <f>'Actual Expenditures '!$A$28</f>
        <v>Operating Costs:</v>
      </c>
      <c r="G299" s="70" t="str">
        <f>'Actual Expenditures '!$B$33</f>
        <v>40</v>
      </c>
      <c r="H299" s="70" t="str">
        <f>'Actual Expenditures '!$C$33</f>
        <v>Travel and Per Diem</v>
      </c>
      <c r="I299" s="68">
        <f>'Actual Expenditures '!$K$33</f>
        <v>0</v>
      </c>
    </row>
    <row r="300" spans="1:9">
      <c r="A300" s="54" t="e">
        <f t="shared" si="8"/>
        <v>#N/A</v>
      </c>
      <c r="B300" s="65">
        <f t="shared" si="9"/>
        <v>24</v>
      </c>
      <c r="C300" s="66" t="s">
        <v>261</v>
      </c>
      <c r="D300" s="54">
        <f>'Actual Expenditures '!$K$9</f>
        <v>713</v>
      </c>
      <c r="E300" s="65" t="str">
        <f>'Actual Expenditures '!$K$10</f>
        <v>Information Systems</v>
      </c>
      <c r="F300" s="70" t="str">
        <f>'Actual Expenditures '!$A$28</f>
        <v>Operating Costs:</v>
      </c>
      <c r="G300" s="70" t="str">
        <f>'Actual Expenditures '!$B$34</f>
        <v>41</v>
      </c>
      <c r="H300" s="70" t="str">
        <f>'Actual Expenditures '!$C$34</f>
        <v>Communications</v>
      </c>
      <c r="I300" s="68">
        <f>'Actual Expenditures '!$K$34</f>
        <v>0</v>
      </c>
    </row>
    <row r="301" spans="1:9">
      <c r="A301" s="54" t="e">
        <f t="shared" si="8"/>
        <v>#N/A</v>
      </c>
      <c r="B301" s="65">
        <f t="shared" si="9"/>
        <v>24</v>
      </c>
      <c r="C301" s="66" t="s">
        <v>261</v>
      </c>
      <c r="D301" s="54">
        <f>'Actual Expenditures '!$K$9</f>
        <v>713</v>
      </c>
      <c r="E301" s="65" t="str">
        <f>'Actual Expenditures '!$K$10</f>
        <v>Information Systems</v>
      </c>
      <c r="F301" s="70" t="str">
        <f>'Actual Expenditures '!$A$28</f>
        <v>Operating Costs:</v>
      </c>
      <c r="G301" s="70" t="str">
        <f>'Actual Expenditures '!$B$35</f>
        <v>42</v>
      </c>
      <c r="H301" s="70" t="str">
        <f>'Actual Expenditures '!$C$35</f>
        <v>Freight and Postage</v>
      </c>
      <c r="I301" s="68">
        <f>'Actual Expenditures '!$K$35</f>
        <v>0</v>
      </c>
    </row>
    <row r="302" spans="1:9">
      <c r="A302" s="54" t="e">
        <f t="shared" si="8"/>
        <v>#N/A</v>
      </c>
      <c r="B302" s="65">
        <f t="shared" si="9"/>
        <v>24</v>
      </c>
      <c r="C302" s="66" t="s">
        <v>261</v>
      </c>
      <c r="D302" s="54">
        <f>'Actual Expenditures '!$K$9</f>
        <v>713</v>
      </c>
      <c r="E302" s="65" t="str">
        <f>'Actual Expenditures '!$K$10</f>
        <v>Information Systems</v>
      </c>
      <c r="F302" s="70" t="str">
        <f>'Actual Expenditures '!$A$28</f>
        <v>Operating Costs:</v>
      </c>
      <c r="G302" s="70" t="str">
        <f>'Actual Expenditures '!$B$36</f>
        <v>43</v>
      </c>
      <c r="H302" s="70" t="str">
        <f>'Actual Expenditures '!$C$36</f>
        <v>Utilities</v>
      </c>
      <c r="I302" s="68">
        <f>'Actual Expenditures '!$K$36</f>
        <v>0</v>
      </c>
    </row>
    <row r="303" spans="1:9">
      <c r="A303" s="54" t="e">
        <f t="shared" si="8"/>
        <v>#N/A</v>
      </c>
      <c r="B303" s="65">
        <f t="shared" si="9"/>
        <v>24</v>
      </c>
      <c r="C303" s="66" t="s">
        <v>261</v>
      </c>
      <c r="D303" s="54">
        <f>'Actual Expenditures '!$K$9</f>
        <v>713</v>
      </c>
      <c r="E303" s="65" t="str">
        <f>'Actual Expenditures '!$K$10</f>
        <v>Information Systems</v>
      </c>
      <c r="F303" s="70" t="str">
        <f>'Actual Expenditures '!$A$28</f>
        <v>Operating Costs:</v>
      </c>
      <c r="G303" s="70" t="str">
        <f>'Actual Expenditures '!$B$37</f>
        <v>44</v>
      </c>
      <c r="H303" s="70" t="str">
        <f>'Actual Expenditures '!$C$37</f>
        <v>Rentals and Leases</v>
      </c>
      <c r="I303" s="68">
        <f>'Actual Expenditures '!$K$37</f>
        <v>0</v>
      </c>
    </row>
    <row r="304" spans="1:9">
      <c r="A304" s="54" t="e">
        <f t="shared" si="8"/>
        <v>#N/A</v>
      </c>
      <c r="B304" s="65">
        <f t="shared" si="9"/>
        <v>24</v>
      </c>
      <c r="C304" s="66" t="s">
        <v>261</v>
      </c>
      <c r="D304" s="54">
        <f>'Actual Expenditures '!$K$9</f>
        <v>713</v>
      </c>
      <c r="E304" s="65" t="str">
        <f>'Actual Expenditures '!$K$10</f>
        <v>Information Systems</v>
      </c>
      <c r="F304" s="70" t="str">
        <f>'Actual Expenditures '!$A$28</f>
        <v>Operating Costs:</v>
      </c>
      <c r="G304" s="70" t="str">
        <f>'Actual Expenditures '!$B$38</f>
        <v>45</v>
      </c>
      <c r="H304" s="70" t="str">
        <f>'Actual Expenditures '!$C$38</f>
        <v>Insurance</v>
      </c>
      <c r="I304" s="68">
        <f>'Actual Expenditures '!$K$38</f>
        <v>0</v>
      </c>
    </row>
    <row r="305" spans="1:9">
      <c r="A305" s="54" t="e">
        <f t="shared" si="8"/>
        <v>#N/A</v>
      </c>
      <c r="B305" s="65">
        <f t="shared" si="9"/>
        <v>24</v>
      </c>
      <c r="C305" s="66" t="s">
        <v>261</v>
      </c>
      <c r="D305" s="54">
        <f>'Actual Expenditures '!$K$9</f>
        <v>713</v>
      </c>
      <c r="E305" s="65" t="str">
        <f>'Actual Expenditures '!$K$10</f>
        <v>Information Systems</v>
      </c>
      <c r="F305" s="70" t="str">
        <f>'Actual Expenditures '!$A$28</f>
        <v>Operating Costs:</v>
      </c>
      <c r="G305" s="70" t="str">
        <f>'Actual Expenditures '!$B$39</f>
        <v>46</v>
      </c>
      <c r="H305" s="70" t="str">
        <f>'Actual Expenditures '!$C$39</f>
        <v>Repair and Maintenance</v>
      </c>
      <c r="I305" s="68">
        <f>'Actual Expenditures '!$K$39</f>
        <v>0</v>
      </c>
    </row>
    <row r="306" spans="1:9">
      <c r="A306" s="54" t="e">
        <f t="shared" si="8"/>
        <v>#N/A</v>
      </c>
      <c r="B306" s="65">
        <f t="shared" si="9"/>
        <v>24</v>
      </c>
      <c r="C306" s="66" t="s">
        <v>261</v>
      </c>
      <c r="D306" s="54">
        <f>'Actual Expenditures '!$K$9</f>
        <v>713</v>
      </c>
      <c r="E306" s="65" t="str">
        <f>'Actual Expenditures '!$K$10</f>
        <v>Information Systems</v>
      </c>
      <c r="F306" s="70" t="str">
        <f>'Actual Expenditures '!$A$28</f>
        <v>Operating Costs:</v>
      </c>
      <c r="G306" s="70" t="str">
        <f>'Actual Expenditures '!$B$40</f>
        <v>47</v>
      </c>
      <c r="H306" s="70" t="str">
        <f>'Actual Expenditures '!$C$40</f>
        <v>Printing and Binding</v>
      </c>
      <c r="I306" s="68">
        <f>'Actual Expenditures '!$K$40</f>
        <v>0</v>
      </c>
    </row>
    <row r="307" spans="1:9">
      <c r="A307" s="54" t="e">
        <f t="shared" si="8"/>
        <v>#N/A</v>
      </c>
      <c r="B307" s="65">
        <f t="shared" si="9"/>
        <v>24</v>
      </c>
      <c r="C307" s="66" t="s">
        <v>261</v>
      </c>
      <c r="D307" s="54">
        <f>'Actual Expenditures '!$K$9</f>
        <v>713</v>
      </c>
      <c r="E307" s="65" t="str">
        <f>'Actual Expenditures '!$K$10</f>
        <v>Information Systems</v>
      </c>
      <c r="F307" s="70" t="str">
        <f>'Actual Expenditures '!$A$28</f>
        <v>Operating Costs:</v>
      </c>
      <c r="G307" s="70" t="str">
        <f>'Actual Expenditures '!$B$41</f>
        <v>48</v>
      </c>
      <c r="H307" s="70" t="str">
        <f>'Actual Expenditures '!$C$41</f>
        <v>Promotional Activities</v>
      </c>
      <c r="I307" s="68">
        <f>'Actual Expenditures '!$K$41</f>
        <v>0</v>
      </c>
    </row>
    <row r="308" spans="1:9">
      <c r="A308" s="54" t="e">
        <f t="shared" si="8"/>
        <v>#N/A</v>
      </c>
      <c r="B308" s="65">
        <f t="shared" si="9"/>
        <v>24</v>
      </c>
      <c r="C308" s="66" t="s">
        <v>261</v>
      </c>
      <c r="D308" s="54">
        <f>'Actual Expenditures '!$K$9</f>
        <v>713</v>
      </c>
      <c r="E308" s="65" t="str">
        <f>'Actual Expenditures '!$K$10</f>
        <v>Information Systems</v>
      </c>
      <c r="F308" s="70" t="str">
        <f>'Actual Expenditures '!$A$28</f>
        <v>Operating Costs:</v>
      </c>
      <c r="G308" s="70" t="str">
        <f>'Actual Expenditures '!$B$42</f>
        <v>49</v>
      </c>
      <c r="H308" s="70" t="str">
        <f>'Actual Expenditures '!$C$42</f>
        <v>Other Current Charges &amp; Obligations</v>
      </c>
      <c r="I308" s="68">
        <f>'Actual Expenditures '!$K$42</f>
        <v>0</v>
      </c>
    </row>
    <row r="309" spans="1:9">
      <c r="A309" s="54" t="e">
        <f t="shared" si="8"/>
        <v>#N/A</v>
      </c>
      <c r="B309" s="65">
        <f t="shared" si="9"/>
        <v>24</v>
      </c>
      <c r="C309" s="66" t="s">
        <v>261</v>
      </c>
      <c r="D309" s="54">
        <f>'Actual Expenditures '!$K$9</f>
        <v>713</v>
      </c>
      <c r="E309" s="65" t="str">
        <f>'Actual Expenditures '!$K$10</f>
        <v>Information Systems</v>
      </c>
      <c r="F309" s="70" t="str">
        <f>'Actual Expenditures '!$A$28</f>
        <v>Operating Costs:</v>
      </c>
      <c r="G309" s="70" t="str">
        <f>'Actual Expenditures '!$B$43</f>
        <v>51</v>
      </c>
      <c r="H309" s="70" t="str">
        <f>'Actual Expenditures '!$C$43</f>
        <v>Office Supplies</v>
      </c>
      <c r="I309" s="68">
        <f>'Actual Expenditures '!$K$43</f>
        <v>0</v>
      </c>
    </row>
    <row r="310" spans="1:9">
      <c r="A310" s="54" t="e">
        <f t="shared" si="8"/>
        <v>#N/A</v>
      </c>
      <c r="B310" s="65">
        <f t="shared" si="9"/>
        <v>24</v>
      </c>
      <c r="C310" s="66" t="s">
        <v>261</v>
      </c>
      <c r="D310" s="54">
        <f>'Actual Expenditures '!$K$9</f>
        <v>713</v>
      </c>
      <c r="E310" s="65" t="str">
        <f>'Actual Expenditures '!$K$10</f>
        <v>Information Systems</v>
      </c>
      <c r="F310" s="70" t="str">
        <f>'Actual Expenditures '!$A$28</f>
        <v>Operating Costs:</v>
      </c>
      <c r="G310" s="70" t="str">
        <f>'Actual Expenditures '!$B$44</f>
        <v>52</v>
      </c>
      <c r="H310" s="70" t="str">
        <f>'Actual Expenditures '!$C$44</f>
        <v>Operating Supplies</v>
      </c>
      <c r="I310" s="68">
        <f>'Actual Expenditures '!$K$44</f>
        <v>0</v>
      </c>
    </row>
    <row r="311" spans="1:9">
      <c r="A311" s="54" t="e">
        <f t="shared" si="8"/>
        <v>#N/A</v>
      </c>
      <c r="B311" s="65">
        <f t="shared" si="9"/>
        <v>24</v>
      </c>
      <c r="C311" s="66" t="s">
        <v>261</v>
      </c>
      <c r="D311" s="54">
        <f>'Actual Expenditures '!$K$9</f>
        <v>713</v>
      </c>
      <c r="E311" s="65" t="str">
        <f>'Actual Expenditures '!$K$10</f>
        <v>Information Systems</v>
      </c>
      <c r="F311" s="70" t="str">
        <f>'Actual Expenditures '!$A$28</f>
        <v>Operating Costs:</v>
      </c>
      <c r="G311" s="70" t="str">
        <f>'Actual Expenditures '!$B$45</f>
        <v>54</v>
      </c>
      <c r="H311" s="70" t="str">
        <f>'Actual Expenditures '!$C$45</f>
        <v>Books, Publications, Subscriptions, Memberships</v>
      </c>
      <c r="I311" s="68">
        <f>'Actual Expenditures '!$K$45</f>
        <v>0</v>
      </c>
    </row>
    <row r="312" spans="1:9">
      <c r="A312" s="54" t="e">
        <f t="shared" si="8"/>
        <v>#N/A</v>
      </c>
      <c r="B312" s="65">
        <f t="shared" si="9"/>
        <v>24</v>
      </c>
      <c r="C312" s="66" t="s">
        <v>261</v>
      </c>
      <c r="D312" s="54">
        <f>'Actual Expenditures '!$K$9</f>
        <v>713</v>
      </c>
      <c r="E312" s="65" t="str">
        <f>'Actual Expenditures '!$K$10</f>
        <v>Information Systems</v>
      </c>
      <c r="F312" s="70" t="str">
        <f>'Actual Expenditures '!$A$28</f>
        <v>Operating Costs:</v>
      </c>
      <c r="G312" s="70" t="str">
        <f>'Actual Expenditures '!$B$46</f>
        <v>55</v>
      </c>
      <c r="H312" s="70" t="str">
        <f>'Actual Expenditures '!$C$46</f>
        <v>Training</v>
      </c>
      <c r="I312" s="68">
        <f>'Actual Expenditures '!$K$46</f>
        <v>0</v>
      </c>
    </row>
    <row r="313" spans="1:9">
      <c r="A313" s="54" t="e">
        <f t="shared" si="8"/>
        <v>#N/A</v>
      </c>
      <c r="B313" s="65">
        <f t="shared" si="9"/>
        <v>24</v>
      </c>
      <c r="C313" s="66" t="s">
        <v>261</v>
      </c>
      <c r="D313" s="54">
        <f>'Actual Expenditures '!$K$9</f>
        <v>713</v>
      </c>
      <c r="E313" s="65" t="str">
        <f>'Actual Expenditures '!$K$10</f>
        <v>Information Systems</v>
      </c>
      <c r="F313" s="70" t="str">
        <f>'Actual Expenditures '!$A$28</f>
        <v>Operating Costs:</v>
      </c>
      <c r="G313" s="70" t="str">
        <f>'Actual Expenditures '!$B$47</f>
        <v>59</v>
      </c>
      <c r="H313" s="70" t="str">
        <f>'Actual Expenditures '!$C$47</f>
        <v>Depreciation</v>
      </c>
      <c r="I313" s="68">
        <f>'Actual Expenditures '!$K$47</f>
        <v>0</v>
      </c>
    </row>
    <row r="314" spans="1:9">
      <c r="A314" s="54" t="e">
        <f t="shared" si="8"/>
        <v>#N/A</v>
      </c>
      <c r="B314" s="65">
        <f t="shared" si="9"/>
        <v>24</v>
      </c>
      <c r="C314" s="66" t="s">
        <v>261</v>
      </c>
      <c r="D314" s="54">
        <f>'Actual Expenditures '!$K$9</f>
        <v>713</v>
      </c>
      <c r="E314" s="65" t="str">
        <f>'Actual Expenditures '!$K$10</f>
        <v>Information Systems</v>
      </c>
      <c r="F314" s="70" t="str">
        <f>'Actual Expenditures '!$A$28</f>
        <v>Operating Costs:</v>
      </c>
      <c r="G314" s="70">
        <f>'Actual Expenditures '!$B$48</f>
        <v>0</v>
      </c>
      <c r="H314" s="70" t="str">
        <f>'Actual Expenditures '!$C$48</f>
        <v>TOTAL Operating Costs:</v>
      </c>
      <c r="I314" s="68">
        <f>'Actual Expenditures '!$K$48</f>
        <v>0</v>
      </c>
    </row>
    <row r="315" spans="1:9">
      <c r="A315" s="54" t="e">
        <f t="shared" si="8"/>
        <v>#N/A</v>
      </c>
      <c r="B315" s="65">
        <f t="shared" si="9"/>
        <v>24</v>
      </c>
      <c r="C315" s="66" t="s">
        <v>261</v>
      </c>
      <c r="D315" s="54">
        <f>'Actual Expenditures '!$K$9</f>
        <v>713</v>
      </c>
      <c r="E315" s="65" t="str">
        <f>'Actual Expenditures '!$K$10</f>
        <v>Information Systems</v>
      </c>
      <c r="F315" s="70" t="str">
        <f>'Actual Expenditures '!$A$50</f>
        <v>Capital Costs:</v>
      </c>
      <c r="G315" s="70" t="str">
        <f>'Actual Expenditures '!$B$51</f>
        <v>60 - 68</v>
      </c>
      <c r="H315" s="70" t="str">
        <f>'Actual Expenditures '!$C$51</f>
        <v>TOTAL Capital Costs:</v>
      </c>
      <c r="I315" s="68">
        <f>'Actual Expenditures '!$K$51</f>
        <v>0</v>
      </c>
    </row>
    <row r="316" spans="1:9">
      <c r="A316" s="54" t="e">
        <f t="shared" si="8"/>
        <v>#N/A</v>
      </c>
      <c r="B316" s="65">
        <f t="shared" si="9"/>
        <v>24</v>
      </c>
      <c r="C316" s="66" t="s">
        <v>261</v>
      </c>
      <c r="D316" s="54">
        <f>'Actual Expenditures '!$K$9</f>
        <v>713</v>
      </c>
      <c r="E316" s="65" t="str">
        <f>'Actual Expenditures '!$K$10</f>
        <v>Information Systems</v>
      </c>
      <c r="F316" s="70" t="s">
        <v>265</v>
      </c>
      <c r="G316" s="70" t="s">
        <v>266</v>
      </c>
      <c r="H316" s="70" t="str">
        <f>'Actual Expenditures '!$C$54</f>
        <v xml:space="preserve">TOTAL COURT-SIDE EXPENDITURES:  </v>
      </c>
      <c r="I316" s="68">
        <f>'Actual Expenditures '!$K$54</f>
        <v>0</v>
      </c>
    </row>
    <row r="317" spans="1:9">
      <c r="A317" s="54" t="e">
        <f t="shared" si="8"/>
        <v>#N/A</v>
      </c>
      <c r="B317" s="65">
        <f t="shared" si="9"/>
        <v>24</v>
      </c>
      <c r="C317" s="66" t="s">
        <v>261</v>
      </c>
      <c r="D317" s="54">
        <f>'Actual Expenditures '!$L$9</f>
        <v>715</v>
      </c>
      <c r="E317" s="65" t="str">
        <f>'Actual Expenditures '!$L$10</f>
        <v>Legal Aid</v>
      </c>
      <c r="F317" s="70" t="str">
        <f>'Actual Expenditures '!$A$11</f>
        <v>Salary and Benefits Costs:</v>
      </c>
      <c r="G317" s="70" t="str">
        <f>'Actual Expenditures '!$B$12</f>
        <v>11</v>
      </c>
      <c r="H317" s="70" t="str">
        <f>'Actual Expenditures '!$C$12</f>
        <v>Salary - Executive</v>
      </c>
      <c r="I317" s="68">
        <f>'Actual Expenditures '!$L$12</f>
        <v>0</v>
      </c>
    </row>
    <row r="318" spans="1:9">
      <c r="A318" s="54" t="e">
        <f t="shared" si="8"/>
        <v>#N/A</v>
      </c>
      <c r="B318" s="65">
        <f t="shared" si="9"/>
        <v>24</v>
      </c>
      <c r="C318" s="66" t="s">
        <v>261</v>
      </c>
      <c r="D318" s="54">
        <f>'Actual Expenditures '!$L$9</f>
        <v>715</v>
      </c>
      <c r="E318" s="65" t="str">
        <f>'Actual Expenditures '!$L$10</f>
        <v>Legal Aid</v>
      </c>
      <c r="F318" s="70" t="str">
        <f>'Actual Expenditures '!$A$11</f>
        <v>Salary and Benefits Costs:</v>
      </c>
      <c r="G318" s="70" t="str">
        <f>'Actual Expenditures '!$B$13</f>
        <v>12</v>
      </c>
      <c r="H318" s="70" t="str">
        <f>'Actual Expenditures '!$C$13</f>
        <v>Salary - Regular Employees</v>
      </c>
      <c r="I318" s="68">
        <f>'Actual Expenditures '!$L$13</f>
        <v>0</v>
      </c>
    </row>
    <row r="319" spans="1:9">
      <c r="A319" s="54" t="e">
        <f t="shared" si="8"/>
        <v>#N/A</v>
      </c>
      <c r="B319" s="65">
        <f t="shared" si="9"/>
        <v>24</v>
      </c>
      <c r="C319" s="66" t="s">
        <v>261</v>
      </c>
      <c r="D319" s="54">
        <f>'Actual Expenditures '!$L$9</f>
        <v>715</v>
      </c>
      <c r="E319" s="65" t="str">
        <f>'Actual Expenditures '!$L$10</f>
        <v>Legal Aid</v>
      </c>
      <c r="F319" s="70" t="str">
        <f>'Actual Expenditures '!$A$11</f>
        <v>Salary and Benefits Costs:</v>
      </c>
      <c r="G319" s="70">
        <f>'Actual Expenditures '!$B$14</f>
        <v>13</v>
      </c>
      <c r="H319" s="70" t="str">
        <f>'Actual Expenditures '!$C$14</f>
        <v>Salary - Other Employees (OPS, etc.)</v>
      </c>
      <c r="I319" s="68">
        <f>'Actual Expenditures '!$L$14</f>
        <v>0</v>
      </c>
    </row>
    <row r="320" spans="1:9">
      <c r="A320" s="54" t="e">
        <f t="shared" si="8"/>
        <v>#N/A</v>
      </c>
      <c r="B320" s="65">
        <f t="shared" si="9"/>
        <v>24</v>
      </c>
      <c r="C320" s="66" t="s">
        <v>261</v>
      </c>
      <c r="D320" s="54">
        <f>'Actual Expenditures '!$L$9</f>
        <v>715</v>
      </c>
      <c r="E320" s="65" t="str">
        <f>'Actual Expenditures '!$L$10</f>
        <v>Legal Aid</v>
      </c>
      <c r="F320" s="70" t="str">
        <f>'Actual Expenditures '!$A$11</f>
        <v>Salary and Benefits Costs:</v>
      </c>
      <c r="G320" s="70">
        <f>'Actual Expenditures '!$B$15</f>
        <v>14</v>
      </c>
      <c r="H320" s="70" t="str">
        <f>'Actual Expenditures '!$C$15</f>
        <v>Salary - Overtime</v>
      </c>
      <c r="I320" s="68">
        <f>'Actual Expenditures '!$L$15</f>
        <v>0</v>
      </c>
    </row>
    <row r="321" spans="1:9">
      <c r="A321" s="54" t="e">
        <f t="shared" si="8"/>
        <v>#N/A</v>
      </c>
      <c r="B321" s="65">
        <f t="shared" si="9"/>
        <v>24</v>
      </c>
      <c r="C321" s="66" t="s">
        <v>261</v>
      </c>
      <c r="D321" s="54">
        <f>'Actual Expenditures '!$L$9</f>
        <v>715</v>
      </c>
      <c r="E321" s="65" t="str">
        <f>'Actual Expenditures '!$L$10</f>
        <v>Legal Aid</v>
      </c>
      <c r="F321" s="70" t="str">
        <f>'Actual Expenditures '!$A$11</f>
        <v>Salary and Benefits Costs:</v>
      </c>
      <c r="G321" s="70" t="str">
        <f>'Actual Expenditures '!$B$16</f>
        <v>15</v>
      </c>
      <c r="H321" s="70" t="str">
        <f>'Actual Expenditures '!$C$16</f>
        <v>Salary - Special Pay</v>
      </c>
      <c r="I321" s="68">
        <f>'Actual Expenditures '!$L$16</f>
        <v>0</v>
      </c>
    </row>
    <row r="322" spans="1:9">
      <c r="A322" s="54" t="e">
        <f t="shared" si="8"/>
        <v>#N/A</v>
      </c>
      <c r="B322" s="65">
        <f t="shared" si="9"/>
        <v>24</v>
      </c>
      <c r="C322" s="66" t="s">
        <v>261</v>
      </c>
      <c r="D322" s="54">
        <f>'Actual Expenditures '!$L$9</f>
        <v>715</v>
      </c>
      <c r="E322" s="65" t="str">
        <f>'Actual Expenditures '!$L$10</f>
        <v>Legal Aid</v>
      </c>
      <c r="F322" s="70" t="str">
        <f>'Actual Expenditures '!$A$11</f>
        <v>Salary and Benefits Costs:</v>
      </c>
      <c r="G322" s="70" t="str">
        <f>'Actual Expenditures '!$B$17</f>
        <v>16</v>
      </c>
      <c r="H322" s="70" t="str">
        <f>'Actual Expenditures '!$C$17</f>
        <v>Compensated Leave</v>
      </c>
      <c r="I322" s="68">
        <f>'Actual Expenditures '!$L$17</f>
        <v>0</v>
      </c>
    </row>
    <row r="323" spans="1:9">
      <c r="A323" s="54" t="e">
        <f t="shared" si="8"/>
        <v>#N/A</v>
      </c>
      <c r="B323" s="65">
        <f t="shared" si="9"/>
        <v>24</v>
      </c>
      <c r="C323" s="66" t="s">
        <v>261</v>
      </c>
      <c r="D323" s="54">
        <f>'Actual Expenditures '!$L$9</f>
        <v>715</v>
      </c>
      <c r="E323" s="65" t="str">
        <f>'Actual Expenditures '!$L$10</f>
        <v>Legal Aid</v>
      </c>
      <c r="F323" s="70" t="str">
        <f>'Actual Expenditures '!$A$11</f>
        <v>Salary and Benefits Costs:</v>
      </c>
      <c r="G323" s="70" t="str">
        <f>'Actual Expenditures '!$B$18</f>
        <v>17</v>
      </c>
      <c r="H323" s="70" t="str">
        <f>'Actual Expenditures '!$C$18</f>
        <v>Compensated Sick Leave</v>
      </c>
      <c r="I323" s="68">
        <f>'Actual Expenditures '!$L$18</f>
        <v>0</v>
      </c>
    </row>
    <row r="324" spans="1:9">
      <c r="A324" s="54" t="e">
        <f t="shared" si="8"/>
        <v>#N/A</v>
      </c>
      <c r="B324" s="65">
        <f t="shared" si="9"/>
        <v>24</v>
      </c>
      <c r="C324" s="66" t="s">
        <v>261</v>
      </c>
      <c r="D324" s="54">
        <f>'Actual Expenditures '!$L$9</f>
        <v>715</v>
      </c>
      <c r="E324" s="65" t="str">
        <f>'Actual Expenditures '!$L$10</f>
        <v>Legal Aid</v>
      </c>
      <c r="F324" s="70" t="str">
        <f>'Actual Expenditures '!$A$11</f>
        <v>Salary and Benefits Costs:</v>
      </c>
      <c r="G324" s="70" t="str">
        <f>'Actual Expenditures '!$B$19</f>
        <v>18</v>
      </c>
      <c r="H324" s="70" t="str">
        <f>'Actual Expenditures '!$C$19</f>
        <v>Compensated Compensatory Leave</v>
      </c>
      <c r="I324" s="68">
        <f>'Actual Expenditures '!$L$19</f>
        <v>0</v>
      </c>
    </row>
    <row r="325" spans="1:9">
      <c r="A325" s="54" t="e">
        <f t="shared" si="8"/>
        <v>#N/A</v>
      </c>
      <c r="B325" s="65">
        <f t="shared" si="9"/>
        <v>24</v>
      </c>
      <c r="C325" s="66" t="s">
        <v>261</v>
      </c>
      <c r="D325" s="54">
        <f>'Actual Expenditures '!$L$9</f>
        <v>715</v>
      </c>
      <c r="E325" s="65" t="str">
        <f>'Actual Expenditures '!$L$10</f>
        <v>Legal Aid</v>
      </c>
      <c r="F325" s="70" t="str">
        <f>'Actual Expenditures '!$A$11</f>
        <v>Salary and Benefits Costs:</v>
      </c>
      <c r="G325" s="70" t="str">
        <f>'Actual Expenditures '!$B$20</f>
        <v>21</v>
      </c>
      <c r="H325" s="70" t="str">
        <f>'Actual Expenditures '!$C$20</f>
        <v>FICA Taxes</v>
      </c>
      <c r="I325" s="68">
        <f>'Actual Expenditures '!$L$20</f>
        <v>0</v>
      </c>
    </row>
    <row r="326" spans="1:9">
      <c r="A326" s="54" t="e">
        <f t="shared" si="8"/>
        <v>#N/A</v>
      </c>
      <c r="B326" s="65">
        <f t="shared" si="9"/>
        <v>24</v>
      </c>
      <c r="C326" s="66" t="s">
        <v>261</v>
      </c>
      <c r="D326" s="54">
        <f>'Actual Expenditures '!$L$9</f>
        <v>715</v>
      </c>
      <c r="E326" s="65" t="str">
        <f>'Actual Expenditures '!$L$10</f>
        <v>Legal Aid</v>
      </c>
      <c r="F326" s="70" t="str">
        <f>'Actual Expenditures '!$A$11</f>
        <v>Salary and Benefits Costs:</v>
      </c>
      <c r="G326" s="70" t="str">
        <f>'Actual Expenditures '!$B$21</f>
        <v>22</v>
      </c>
      <c r="H326" s="70" t="str">
        <f>'Actual Expenditures '!$C$21</f>
        <v>FRS - Retirement Contributions</v>
      </c>
      <c r="I326" s="68">
        <f>'Actual Expenditures '!$L$21</f>
        <v>0</v>
      </c>
    </row>
    <row r="327" spans="1:9">
      <c r="A327" s="54" t="e">
        <f t="shared" si="8"/>
        <v>#N/A</v>
      </c>
      <c r="B327" s="65">
        <f t="shared" si="9"/>
        <v>24</v>
      </c>
      <c r="C327" s="66" t="s">
        <v>261</v>
      </c>
      <c r="D327" s="54">
        <f>'Actual Expenditures '!$L$9</f>
        <v>715</v>
      </c>
      <c r="E327" s="65" t="str">
        <f>'Actual Expenditures '!$L$10</f>
        <v>Legal Aid</v>
      </c>
      <c r="F327" s="70" t="str">
        <f>'Actual Expenditures '!$A$11</f>
        <v>Salary and Benefits Costs:</v>
      </c>
      <c r="G327" s="70" t="str">
        <f>'Actual Expenditures '!$B$22</f>
        <v>23</v>
      </c>
      <c r="H327" s="70" t="str">
        <f>'Actual Expenditures '!$C$22</f>
        <v>Life and Health Insurance (and Other Benefits)</v>
      </c>
      <c r="I327" s="68">
        <f>'Actual Expenditures '!$L$22</f>
        <v>0</v>
      </c>
    </row>
    <row r="328" spans="1:9">
      <c r="A328" s="54" t="e">
        <f t="shared" si="8"/>
        <v>#N/A</v>
      </c>
      <c r="B328" s="65">
        <f t="shared" si="9"/>
        <v>24</v>
      </c>
      <c r="C328" s="66" t="s">
        <v>261</v>
      </c>
      <c r="D328" s="54">
        <f>'Actual Expenditures '!$L$9</f>
        <v>715</v>
      </c>
      <c r="E328" s="65" t="str">
        <f>'Actual Expenditures '!$L$10</f>
        <v>Legal Aid</v>
      </c>
      <c r="F328" s="70" t="str">
        <f>'Actual Expenditures '!$A$11</f>
        <v>Salary and Benefits Costs:</v>
      </c>
      <c r="G328" s="70" t="str">
        <f>'Actual Expenditures '!$B$23</f>
        <v>24</v>
      </c>
      <c r="H328" s="70" t="str">
        <f>'Actual Expenditures '!$C$23</f>
        <v>Workers' Compensation</v>
      </c>
      <c r="I328" s="68">
        <f>'Actual Expenditures '!$L$23</f>
        <v>0</v>
      </c>
    </row>
    <row r="329" spans="1:9">
      <c r="A329" s="54" t="e">
        <f t="shared" si="8"/>
        <v>#N/A</v>
      </c>
      <c r="B329" s="65">
        <f t="shared" si="9"/>
        <v>24</v>
      </c>
      <c r="C329" s="66" t="s">
        <v>261</v>
      </c>
      <c r="D329" s="54">
        <f>'Actual Expenditures '!$L$9</f>
        <v>715</v>
      </c>
      <c r="E329" s="65" t="str">
        <f>'Actual Expenditures '!$L$10</f>
        <v>Legal Aid</v>
      </c>
      <c r="F329" s="70" t="str">
        <f>'Actual Expenditures '!$A$11</f>
        <v>Salary and Benefits Costs:</v>
      </c>
      <c r="G329" s="70" t="str">
        <f>'Actual Expenditures '!$B$24</f>
        <v>25</v>
      </c>
      <c r="H329" s="70" t="str">
        <f>'Actual Expenditures '!$C$24</f>
        <v>Unemployment Compensation</v>
      </c>
      <c r="I329" s="68">
        <f>'Actual Expenditures '!$L$24</f>
        <v>0</v>
      </c>
    </row>
    <row r="330" spans="1:9">
      <c r="A330" s="54" t="e">
        <f t="shared" si="8"/>
        <v>#N/A</v>
      </c>
      <c r="B330" s="65">
        <f t="shared" si="9"/>
        <v>24</v>
      </c>
      <c r="C330" s="66" t="s">
        <v>261</v>
      </c>
      <c r="D330" s="54">
        <f>'Actual Expenditures '!$L$9</f>
        <v>715</v>
      </c>
      <c r="E330" s="65" t="str">
        <f>'Actual Expenditures '!$L$10</f>
        <v>Legal Aid</v>
      </c>
      <c r="F330" s="70" t="str">
        <f>'Actual Expenditures '!$A$11</f>
        <v>Salary and Benefits Costs:</v>
      </c>
      <c r="G330" s="70" t="str">
        <f>'Actual Expenditures '!$B$25</f>
        <v>26</v>
      </c>
      <c r="H330" s="70" t="str">
        <f>'Actual Expenditures '!$C$25</f>
        <v>Other Postemployment Benefits (OPEB)</v>
      </c>
      <c r="I330" s="68">
        <f>'Actual Expenditures '!$L$25</f>
        <v>0</v>
      </c>
    </row>
    <row r="331" spans="1:9">
      <c r="A331" s="54" t="e">
        <f t="shared" si="8"/>
        <v>#N/A</v>
      </c>
      <c r="B331" s="65">
        <f t="shared" si="9"/>
        <v>24</v>
      </c>
      <c r="C331" s="66" t="s">
        <v>261</v>
      </c>
      <c r="D331" s="54">
        <f>'Actual Expenditures '!$L$9</f>
        <v>715</v>
      </c>
      <c r="E331" s="65" t="str">
        <f>'Actual Expenditures '!$L$10</f>
        <v>Legal Aid</v>
      </c>
      <c r="F331" s="70" t="str">
        <f>'Actual Expenditures '!$A$11</f>
        <v>Salary and Benefits Costs:</v>
      </c>
      <c r="G331" s="70">
        <f>'Actual Expenditures '!$B$26</f>
        <v>0</v>
      </c>
      <c r="H331" s="70" t="str">
        <f>'Actual Expenditures '!$C$26</f>
        <v>TOTAL Salary and Benefits:</v>
      </c>
      <c r="I331" s="68">
        <f>'Actual Expenditures '!$L$26</f>
        <v>0</v>
      </c>
    </row>
    <row r="332" spans="1:9">
      <c r="A332" s="54" t="e">
        <f t="shared" si="8"/>
        <v>#N/A</v>
      </c>
      <c r="B332" s="65">
        <f t="shared" si="9"/>
        <v>24</v>
      </c>
      <c r="C332" s="66" t="s">
        <v>261</v>
      </c>
      <c r="D332" s="54">
        <f>'Actual Expenditures '!$L$9</f>
        <v>715</v>
      </c>
      <c r="E332" s="65" t="str">
        <f>'Actual Expenditures '!$L$10</f>
        <v>Legal Aid</v>
      </c>
      <c r="F332" s="70" t="str">
        <f>'Actual Expenditures '!$A$28</f>
        <v>Operating Costs:</v>
      </c>
      <c r="G332" s="70" t="str">
        <f>'Actual Expenditures '!$B$29</f>
        <v>31</v>
      </c>
      <c r="H332" s="70" t="str">
        <f>'Actual Expenditures '!$C$29</f>
        <v>Professional Services</v>
      </c>
      <c r="I332" s="68">
        <f>'Actual Expenditures '!$L$29</f>
        <v>0</v>
      </c>
    </row>
    <row r="333" spans="1:9">
      <c r="A333" s="54" t="e">
        <f t="shared" si="8"/>
        <v>#N/A</v>
      </c>
      <c r="B333" s="65">
        <f t="shared" si="9"/>
        <v>24</v>
      </c>
      <c r="C333" s="66" t="s">
        <v>261</v>
      </c>
      <c r="D333" s="54">
        <f>'Actual Expenditures '!$L$9</f>
        <v>715</v>
      </c>
      <c r="E333" s="65" t="str">
        <f>'Actual Expenditures '!$L$10</f>
        <v>Legal Aid</v>
      </c>
      <c r="F333" s="70" t="str">
        <f>'Actual Expenditures '!$A$28</f>
        <v>Operating Costs:</v>
      </c>
      <c r="G333" s="70" t="str">
        <f>'Actual Expenditures '!$B$30</f>
        <v>32</v>
      </c>
      <c r="H333" s="70" t="str">
        <f>'Actual Expenditures '!$C$30</f>
        <v>Accounting &amp; Auditing</v>
      </c>
      <c r="I333" s="68">
        <f>'Actual Expenditures '!$L$30</f>
        <v>0</v>
      </c>
    </row>
    <row r="334" spans="1:9">
      <c r="A334" s="54" t="e">
        <f t="shared" si="8"/>
        <v>#N/A</v>
      </c>
      <c r="B334" s="65">
        <f t="shared" si="9"/>
        <v>24</v>
      </c>
      <c r="C334" s="66" t="s">
        <v>261</v>
      </c>
      <c r="D334" s="54">
        <f>'Actual Expenditures '!$L$9</f>
        <v>715</v>
      </c>
      <c r="E334" s="65" t="str">
        <f>'Actual Expenditures '!$L$10</f>
        <v>Legal Aid</v>
      </c>
      <c r="F334" s="70" t="str">
        <f>'Actual Expenditures '!$A$28</f>
        <v>Operating Costs:</v>
      </c>
      <c r="G334" s="70" t="str">
        <f>'Actual Expenditures '!$B$31</f>
        <v>33</v>
      </c>
      <c r="H334" s="70" t="str">
        <f>'Actual Expenditures '!$C$31</f>
        <v>Court Reporter Services</v>
      </c>
      <c r="I334" s="68">
        <f>'Actual Expenditures '!$L$31</f>
        <v>0</v>
      </c>
    </row>
    <row r="335" spans="1:9">
      <c r="A335" s="54" t="e">
        <f t="shared" si="8"/>
        <v>#N/A</v>
      </c>
      <c r="B335" s="65">
        <f t="shared" si="9"/>
        <v>24</v>
      </c>
      <c r="C335" s="66" t="s">
        <v>261</v>
      </c>
      <c r="D335" s="54">
        <f>'Actual Expenditures '!$L$9</f>
        <v>715</v>
      </c>
      <c r="E335" s="65" t="str">
        <f>'Actual Expenditures '!$L$10</f>
        <v>Legal Aid</v>
      </c>
      <c r="F335" s="70" t="str">
        <f>'Actual Expenditures '!$A$28</f>
        <v>Operating Costs:</v>
      </c>
      <c r="G335" s="70" t="str">
        <f>'Actual Expenditures '!$B$32</f>
        <v>34</v>
      </c>
      <c r="H335" s="70" t="str">
        <f>'Actual Expenditures '!$C$32</f>
        <v>Other Contracted Services</v>
      </c>
      <c r="I335" s="68">
        <f>'Actual Expenditures '!$L$32</f>
        <v>0</v>
      </c>
    </row>
    <row r="336" spans="1:9">
      <c r="A336" s="54" t="e">
        <f t="shared" si="8"/>
        <v>#N/A</v>
      </c>
      <c r="B336" s="65">
        <f t="shared" si="9"/>
        <v>24</v>
      </c>
      <c r="C336" s="66" t="s">
        <v>261</v>
      </c>
      <c r="D336" s="54">
        <f>'Actual Expenditures '!$L$9</f>
        <v>715</v>
      </c>
      <c r="E336" s="65" t="str">
        <f>'Actual Expenditures '!$L$10</f>
        <v>Legal Aid</v>
      </c>
      <c r="F336" s="70" t="str">
        <f>'Actual Expenditures '!$A$28</f>
        <v>Operating Costs:</v>
      </c>
      <c r="G336" s="70" t="str">
        <f>'Actual Expenditures '!$B$33</f>
        <v>40</v>
      </c>
      <c r="H336" s="70" t="str">
        <f>'Actual Expenditures '!$C$33</f>
        <v>Travel and Per Diem</v>
      </c>
      <c r="I336" s="68">
        <f>'Actual Expenditures '!$L$33</f>
        <v>0</v>
      </c>
    </row>
    <row r="337" spans="1:9">
      <c r="A337" s="54" t="e">
        <f t="shared" si="8"/>
        <v>#N/A</v>
      </c>
      <c r="B337" s="65">
        <f t="shared" si="9"/>
        <v>24</v>
      </c>
      <c r="C337" s="66" t="s">
        <v>261</v>
      </c>
      <c r="D337" s="54">
        <f>'Actual Expenditures '!$L$9</f>
        <v>715</v>
      </c>
      <c r="E337" s="65" t="str">
        <f>'Actual Expenditures '!$L$10</f>
        <v>Legal Aid</v>
      </c>
      <c r="F337" s="70" t="str">
        <f>'Actual Expenditures '!$A$28</f>
        <v>Operating Costs:</v>
      </c>
      <c r="G337" s="70" t="str">
        <f>'Actual Expenditures '!$B$34</f>
        <v>41</v>
      </c>
      <c r="H337" s="70" t="str">
        <f>'Actual Expenditures '!$C$34</f>
        <v>Communications</v>
      </c>
      <c r="I337" s="68">
        <f>'Actual Expenditures '!$L$34</f>
        <v>0</v>
      </c>
    </row>
    <row r="338" spans="1:9">
      <c r="A338" s="54" t="e">
        <f t="shared" si="8"/>
        <v>#N/A</v>
      </c>
      <c r="B338" s="65">
        <f t="shared" si="9"/>
        <v>24</v>
      </c>
      <c r="C338" s="66" t="s">
        <v>261</v>
      </c>
      <c r="D338" s="54">
        <f>'Actual Expenditures '!$L$9</f>
        <v>715</v>
      </c>
      <c r="E338" s="65" t="str">
        <f>'Actual Expenditures '!$L$10</f>
        <v>Legal Aid</v>
      </c>
      <c r="F338" s="70" t="str">
        <f>'Actual Expenditures '!$A$28</f>
        <v>Operating Costs:</v>
      </c>
      <c r="G338" s="70" t="str">
        <f>'Actual Expenditures '!$B$35</f>
        <v>42</v>
      </c>
      <c r="H338" s="70" t="str">
        <f>'Actual Expenditures '!$C$35</f>
        <v>Freight and Postage</v>
      </c>
      <c r="I338" s="68">
        <f>'Actual Expenditures '!$L$35</f>
        <v>0</v>
      </c>
    </row>
    <row r="339" spans="1:9">
      <c r="A339" s="54" t="e">
        <f t="shared" si="8"/>
        <v>#N/A</v>
      </c>
      <c r="B339" s="65">
        <f t="shared" si="9"/>
        <v>24</v>
      </c>
      <c r="C339" s="66" t="s">
        <v>261</v>
      </c>
      <c r="D339" s="54">
        <f>'Actual Expenditures '!$L$9</f>
        <v>715</v>
      </c>
      <c r="E339" s="65" t="str">
        <f>'Actual Expenditures '!$L$10</f>
        <v>Legal Aid</v>
      </c>
      <c r="F339" s="70" t="str">
        <f>'Actual Expenditures '!$A$28</f>
        <v>Operating Costs:</v>
      </c>
      <c r="G339" s="70" t="str">
        <f>'Actual Expenditures '!$B$36</f>
        <v>43</v>
      </c>
      <c r="H339" s="70" t="str">
        <f>'Actual Expenditures '!$C$36</f>
        <v>Utilities</v>
      </c>
      <c r="I339" s="68">
        <f>'Actual Expenditures '!$L$36</f>
        <v>0</v>
      </c>
    </row>
    <row r="340" spans="1:9">
      <c r="A340" s="54" t="e">
        <f t="shared" si="8"/>
        <v>#N/A</v>
      </c>
      <c r="B340" s="65">
        <f t="shared" si="9"/>
        <v>24</v>
      </c>
      <c r="C340" s="66" t="s">
        <v>261</v>
      </c>
      <c r="D340" s="54">
        <f>'Actual Expenditures '!$L$9</f>
        <v>715</v>
      </c>
      <c r="E340" s="65" t="str">
        <f>'Actual Expenditures '!$L$10</f>
        <v>Legal Aid</v>
      </c>
      <c r="F340" s="70" t="str">
        <f>'Actual Expenditures '!$A$28</f>
        <v>Operating Costs:</v>
      </c>
      <c r="G340" s="70" t="str">
        <f>'Actual Expenditures '!$B$37</f>
        <v>44</v>
      </c>
      <c r="H340" s="70" t="str">
        <f>'Actual Expenditures '!$C$37</f>
        <v>Rentals and Leases</v>
      </c>
      <c r="I340" s="68">
        <f>'Actual Expenditures '!$L$37</f>
        <v>0</v>
      </c>
    </row>
    <row r="341" spans="1:9">
      <c r="A341" s="54" t="e">
        <f t="shared" si="8"/>
        <v>#N/A</v>
      </c>
      <c r="B341" s="65">
        <f t="shared" si="9"/>
        <v>24</v>
      </c>
      <c r="C341" s="66" t="s">
        <v>261</v>
      </c>
      <c r="D341" s="54">
        <f>'Actual Expenditures '!$L$9</f>
        <v>715</v>
      </c>
      <c r="E341" s="65" t="str">
        <f>'Actual Expenditures '!$L$10</f>
        <v>Legal Aid</v>
      </c>
      <c r="F341" s="70" t="str">
        <f>'Actual Expenditures '!$A$28</f>
        <v>Operating Costs:</v>
      </c>
      <c r="G341" s="70" t="str">
        <f>'Actual Expenditures '!$B$38</f>
        <v>45</v>
      </c>
      <c r="H341" s="70" t="str">
        <f>'Actual Expenditures '!$C$38</f>
        <v>Insurance</v>
      </c>
      <c r="I341" s="68">
        <f>'Actual Expenditures '!$L$38</f>
        <v>0</v>
      </c>
    </row>
    <row r="342" spans="1:9">
      <c r="A342" s="54" t="e">
        <f t="shared" ref="A342:A405" si="10">$A$21</f>
        <v>#N/A</v>
      </c>
      <c r="B342" s="65">
        <f t="shared" ref="B342:B405" si="11">($N$2-1999)</f>
        <v>24</v>
      </c>
      <c r="C342" s="66" t="s">
        <v>261</v>
      </c>
      <c r="D342" s="54">
        <f>'Actual Expenditures '!$L$9</f>
        <v>715</v>
      </c>
      <c r="E342" s="65" t="str">
        <f>'Actual Expenditures '!$L$10</f>
        <v>Legal Aid</v>
      </c>
      <c r="F342" s="70" t="str">
        <f>'Actual Expenditures '!$A$28</f>
        <v>Operating Costs:</v>
      </c>
      <c r="G342" s="70" t="str">
        <f>'Actual Expenditures '!$B$39</f>
        <v>46</v>
      </c>
      <c r="H342" s="70" t="str">
        <f>'Actual Expenditures '!$C$39</f>
        <v>Repair and Maintenance</v>
      </c>
      <c r="I342" s="68">
        <f>'Actual Expenditures '!$L$39</f>
        <v>0</v>
      </c>
    </row>
    <row r="343" spans="1:9">
      <c r="A343" s="54" t="e">
        <f t="shared" si="10"/>
        <v>#N/A</v>
      </c>
      <c r="B343" s="65">
        <f t="shared" si="11"/>
        <v>24</v>
      </c>
      <c r="C343" s="66" t="s">
        <v>261</v>
      </c>
      <c r="D343" s="54">
        <f>'Actual Expenditures '!$L$9</f>
        <v>715</v>
      </c>
      <c r="E343" s="65" t="str">
        <f>'Actual Expenditures '!$L$10</f>
        <v>Legal Aid</v>
      </c>
      <c r="F343" s="70" t="str">
        <f>'Actual Expenditures '!$A$28</f>
        <v>Operating Costs:</v>
      </c>
      <c r="G343" s="70" t="str">
        <f>'Actual Expenditures '!$B$40</f>
        <v>47</v>
      </c>
      <c r="H343" s="70" t="str">
        <f>'Actual Expenditures '!$C$40</f>
        <v>Printing and Binding</v>
      </c>
      <c r="I343" s="68">
        <f>'Actual Expenditures '!$L$40</f>
        <v>0</v>
      </c>
    </row>
    <row r="344" spans="1:9">
      <c r="A344" s="54" t="e">
        <f t="shared" si="10"/>
        <v>#N/A</v>
      </c>
      <c r="B344" s="65">
        <f t="shared" si="11"/>
        <v>24</v>
      </c>
      <c r="C344" s="66" t="s">
        <v>261</v>
      </c>
      <c r="D344" s="54">
        <f>'Actual Expenditures '!$L$9</f>
        <v>715</v>
      </c>
      <c r="E344" s="65" t="str">
        <f>'Actual Expenditures '!$L$10</f>
        <v>Legal Aid</v>
      </c>
      <c r="F344" s="70" t="str">
        <f>'Actual Expenditures '!$A$28</f>
        <v>Operating Costs:</v>
      </c>
      <c r="G344" s="70" t="str">
        <f>'Actual Expenditures '!$B$41</f>
        <v>48</v>
      </c>
      <c r="H344" s="70" t="str">
        <f>'Actual Expenditures '!$C$41</f>
        <v>Promotional Activities</v>
      </c>
      <c r="I344" s="68">
        <f>'Actual Expenditures '!$L$41</f>
        <v>0</v>
      </c>
    </row>
    <row r="345" spans="1:9">
      <c r="A345" s="54" t="e">
        <f t="shared" si="10"/>
        <v>#N/A</v>
      </c>
      <c r="B345" s="65">
        <f t="shared" si="11"/>
        <v>24</v>
      </c>
      <c r="C345" s="66" t="s">
        <v>261</v>
      </c>
      <c r="D345" s="54">
        <f>'Actual Expenditures '!$L$9</f>
        <v>715</v>
      </c>
      <c r="E345" s="65" t="str">
        <f>'Actual Expenditures '!$L$10</f>
        <v>Legal Aid</v>
      </c>
      <c r="F345" s="70" t="str">
        <f>'Actual Expenditures '!$A$28</f>
        <v>Operating Costs:</v>
      </c>
      <c r="G345" s="70" t="str">
        <f>'Actual Expenditures '!$B$42</f>
        <v>49</v>
      </c>
      <c r="H345" s="70" t="str">
        <f>'Actual Expenditures '!$C$42</f>
        <v>Other Current Charges &amp; Obligations</v>
      </c>
      <c r="I345" s="68">
        <f>'Actual Expenditures '!$L$42</f>
        <v>0</v>
      </c>
    </row>
    <row r="346" spans="1:9">
      <c r="A346" s="54" t="e">
        <f t="shared" si="10"/>
        <v>#N/A</v>
      </c>
      <c r="B346" s="65">
        <f t="shared" si="11"/>
        <v>24</v>
      </c>
      <c r="C346" s="66" t="s">
        <v>261</v>
      </c>
      <c r="D346" s="54">
        <f>'Actual Expenditures '!$L$9</f>
        <v>715</v>
      </c>
      <c r="E346" s="65" t="str">
        <f>'Actual Expenditures '!$L$10</f>
        <v>Legal Aid</v>
      </c>
      <c r="F346" s="70" t="str">
        <f>'Actual Expenditures '!$A$28</f>
        <v>Operating Costs:</v>
      </c>
      <c r="G346" s="70" t="str">
        <f>'Actual Expenditures '!$B$43</f>
        <v>51</v>
      </c>
      <c r="H346" s="70" t="str">
        <f>'Actual Expenditures '!$C$43</f>
        <v>Office Supplies</v>
      </c>
      <c r="I346" s="68">
        <f>'Actual Expenditures '!$L$43</f>
        <v>0</v>
      </c>
    </row>
    <row r="347" spans="1:9">
      <c r="A347" s="54" t="e">
        <f t="shared" si="10"/>
        <v>#N/A</v>
      </c>
      <c r="B347" s="65">
        <f t="shared" si="11"/>
        <v>24</v>
      </c>
      <c r="C347" s="66" t="s">
        <v>261</v>
      </c>
      <c r="D347" s="54">
        <f>'Actual Expenditures '!$L$9</f>
        <v>715</v>
      </c>
      <c r="E347" s="65" t="str">
        <f>'Actual Expenditures '!$L$10</f>
        <v>Legal Aid</v>
      </c>
      <c r="F347" s="70" t="str">
        <f>'Actual Expenditures '!$A$28</f>
        <v>Operating Costs:</v>
      </c>
      <c r="G347" s="70" t="str">
        <f>'Actual Expenditures '!$B$44</f>
        <v>52</v>
      </c>
      <c r="H347" s="70" t="str">
        <f>'Actual Expenditures '!$C$44</f>
        <v>Operating Supplies</v>
      </c>
      <c r="I347" s="68">
        <f>'Actual Expenditures '!$L$44</f>
        <v>0</v>
      </c>
    </row>
    <row r="348" spans="1:9">
      <c r="A348" s="54" t="e">
        <f t="shared" si="10"/>
        <v>#N/A</v>
      </c>
      <c r="B348" s="65">
        <f t="shared" si="11"/>
        <v>24</v>
      </c>
      <c r="C348" s="66" t="s">
        <v>261</v>
      </c>
      <c r="D348" s="54">
        <f>'Actual Expenditures '!$L$9</f>
        <v>715</v>
      </c>
      <c r="E348" s="65" t="str">
        <f>'Actual Expenditures '!$L$10</f>
        <v>Legal Aid</v>
      </c>
      <c r="F348" s="70" t="str">
        <f>'Actual Expenditures '!$A$28</f>
        <v>Operating Costs:</v>
      </c>
      <c r="G348" s="70" t="str">
        <f>'Actual Expenditures '!$B$45</f>
        <v>54</v>
      </c>
      <c r="H348" s="70" t="str">
        <f>'Actual Expenditures '!$C$45</f>
        <v>Books, Publications, Subscriptions, Memberships</v>
      </c>
      <c r="I348" s="68">
        <f>'Actual Expenditures '!$L$45</f>
        <v>0</v>
      </c>
    </row>
    <row r="349" spans="1:9">
      <c r="A349" s="54" t="e">
        <f t="shared" si="10"/>
        <v>#N/A</v>
      </c>
      <c r="B349" s="65">
        <f t="shared" si="11"/>
        <v>24</v>
      </c>
      <c r="C349" s="66" t="s">
        <v>261</v>
      </c>
      <c r="D349" s="54">
        <f>'Actual Expenditures '!$L$9</f>
        <v>715</v>
      </c>
      <c r="E349" s="65" t="str">
        <f>'Actual Expenditures '!$L$10</f>
        <v>Legal Aid</v>
      </c>
      <c r="F349" s="70" t="str">
        <f>'Actual Expenditures '!$A$28</f>
        <v>Operating Costs:</v>
      </c>
      <c r="G349" s="70" t="str">
        <f>'Actual Expenditures '!$B$46</f>
        <v>55</v>
      </c>
      <c r="H349" s="70" t="str">
        <f>'Actual Expenditures '!$C$46</f>
        <v>Training</v>
      </c>
      <c r="I349" s="68">
        <f>'Actual Expenditures '!$L$46</f>
        <v>0</v>
      </c>
    </row>
    <row r="350" spans="1:9">
      <c r="A350" s="54" t="e">
        <f t="shared" si="10"/>
        <v>#N/A</v>
      </c>
      <c r="B350" s="65">
        <f t="shared" si="11"/>
        <v>24</v>
      </c>
      <c r="C350" s="66" t="s">
        <v>261</v>
      </c>
      <c r="D350" s="54">
        <f>'Actual Expenditures '!$L$9</f>
        <v>715</v>
      </c>
      <c r="E350" s="65" t="str">
        <f>'Actual Expenditures '!$L$10</f>
        <v>Legal Aid</v>
      </c>
      <c r="F350" s="70" t="str">
        <f>'Actual Expenditures '!$A$28</f>
        <v>Operating Costs:</v>
      </c>
      <c r="G350" s="70" t="str">
        <f>'Actual Expenditures '!$B$47</f>
        <v>59</v>
      </c>
      <c r="H350" s="70" t="str">
        <f>'Actual Expenditures '!$C$47</f>
        <v>Depreciation</v>
      </c>
      <c r="I350" s="68">
        <f>'Actual Expenditures '!$L$47</f>
        <v>0</v>
      </c>
    </row>
    <row r="351" spans="1:9">
      <c r="A351" s="54" t="e">
        <f t="shared" si="10"/>
        <v>#N/A</v>
      </c>
      <c r="B351" s="65">
        <f t="shared" si="11"/>
        <v>24</v>
      </c>
      <c r="C351" s="66" t="s">
        <v>261</v>
      </c>
      <c r="D351" s="54">
        <f>'Actual Expenditures '!$L$9</f>
        <v>715</v>
      </c>
      <c r="E351" s="65" t="str">
        <f>'Actual Expenditures '!$L$10</f>
        <v>Legal Aid</v>
      </c>
      <c r="F351" s="70" t="str">
        <f>'Actual Expenditures '!$A$28</f>
        <v>Operating Costs:</v>
      </c>
      <c r="G351" s="70">
        <f>'Actual Expenditures '!$B$48</f>
        <v>0</v>
      </c>
      <c r="H351" s="70" t="str">
        <f>'Actual Expenditures '!$C$48</f>
        <v>TOTAL Operating Costs:</v>
      </c>
      <c r="I351" s="68">
        <f>'Actual Expenditures '!$L$48</f>
        <v>0</v>
      </c>
    </row>
    <row r="352" spans="1:9">
      <c r="A352" s="54" t="e">
        <f t="shared" si="10"/>
        <v>#N/A</v>
      </c>
      <c r="B352" s="65">
        <f t="shared" si="11"/>
        <v>24</v>
      </c>
      <c r="C352" s="66" t="s">
        <v>261</v>
      </c>
      <c r="D352" s="54">
        <f>'Actual Expenditures '!$L$9</f>
        <v>715</v>
      </c>
      <c r="E352" s="65" t="str">
        <f>'Actual Expenditures '!$L$10</f>
        <v>Legal Aid</v>
      </c>
      <c r="F352" s="70" t="str">
        <f>'Actual Expenditures '!$A$50</f>
        <v>Capital Costs:</v>
      </c>
      <c r="G352" s="70" t="str">
        <f>'Actual Expenditures '!$B$51</f>
        <v>60 - 68</v>
      </c>
      <c r="H352" s="70" t="str">
        <f>'Actual Expenditures '!$C$51</f>
        <v>TOTAL Capital Costs:</v>
      </c>
      <c r="I352" s="68">
        <f>'Actual Expenditures '!$L$51</f>
        <v>0</v>
      </c>
    </row>
    <row r="353" spans="1:9">
      <c r="A353" s="54" t="e">
        <f t="shared" si="10"/>
        <v>#N/A</v>
      </c>
      <c r="B353" s="65">
        <f t="shared" si="11"/>
        <v>24</v>
      </c>
      <c r="C353" s="66" t="s">
        <v>261</v>
      </c>
      <c r="D353" s="54">
        <f>'Actual Expenditures '!$L$9</f>
        <v>715</v>
      </c>
      <c r="E353" s="65" t="str">
        <f>'Actual Expenditures '!$L$10</f>
        <v>Legal Aid</v>
      </c>
      <c r="F353" s="70" t="s">
        <v>265</v>
      </c>
      <c r="G353" s="70" t="s">
        <v>266</v>
      </c>
      <c r="H353" s="70" t="str">
        <f>'Actual Expenditures '!$C$54</f>
        <v xml:space="preserve">TOTAL COURT-SIDE EXPENDITURES:  </v>
      </c>
      <c r="I353" s="68">
        <f>'Actual Expenditures '!$L$54</f>
        <v>0</v>
      </c>
    </row>
    <row r="354" spans="1:9">
      <c r="A354" s="54" t="e">
        <f t="shared" si="10"/>
        <v>#N/A</v>
      </c>
      <c r="B354" s="65">
        <f t="shared" si="11"/>
        <v>24</v>
      </c>
      <c r="C354" s="66" t="s">
        <v>261</v>
      </c>
      <c r="D354" s="54">
        <f>'Actual Expenditures '!$M$9</f>
        <v>724</v>
      </c>
      <c r="E354" s="65" t="str">
        <f>'Actual Expenditures '!$M$10</f>
        <v>County 
Criminal</v>
      </c>
      <c r="F354" s="70" t="str">
        <f>'Actual Expenditures '!$A$11</f>
        <v>Salary and Benefits Costs:</v>
      </c>
      <c r="G354" s="70" t="str">
        <f>'Actual Expenditures '!$B$12</f>
        <v>11</v>
      </c>
      <c r="H354" s="70" t="str">
        <f>'Actual Expenditures '!$C$12</f>
        <v>Salary - Executive</v>
      </c>
      <c r="I354" s="68">
        <f>'Actual Expenditures '!$M$12</f>
        <v>0</v>
      </c>
    </row>
    <row r="355" spans="1:9">
      <c r="A355" s="54" t="e">
        <f t="shared" si="10"/>
        <v>#N/A</v>
      </c>
      <c r="B355" s="65">
        <f t="shared" si="11"/>
        <v>24</v>
      </c>
      <c r="C355" s="66" t="s">
        <v>261</v>
      </c>
      <c r="D355" s="54">
        <f>'Actual Expenditures '!$M$9</f>
        <v>724</v>
      </c>
      <c r="E355" s="65" t="str">
        <f>'Actual Expenditures '!$M$10</f>
        <v>County 
Criminal</v>
      </c>
      <c r="F355" s="70" t="str">
        <f>'Actual Expenditures '!$A$11</f>
        <v>Salary and Benefits Costs:</v>
      </c>
      <c r="G355" s="70" t="str">
        <f>'Actual Expenditures '!$B$13</f>
        <v>12</v>
      </c>
      <c r="H355" s="70" t="str">
        <f>'Actual Expenditures '!$C$13</f>
        <v>Salary - Regular Employees</v>
      </c>
      <c r="I355" s="68">
        <f>'Actual Expenditures '!$M$13</f>
        <v>0</v>
      </c>
    </row>
    <row r="356" spans="1:9">
      <c r="A356" s="54" t="e">
        <f t="shared" si="10"/>
        <v>#N/A</v>
      </c>
      <c r="B356" s="65">
        <f t="shared" si="11"/>
        <v>24</v>
      </c>
      <c r="C356" s="66" t="s">
        <v>261</v>
      </c>
      <c r="D356" s="54">
        <f>'Actual Expenditures '!$M$9</f>
        <v>724</v>
      </c>
      <c r="E356" s="65" t="str">
        <f>'Actual Expenditures '!$M$10</f>
        <v>County 
Criminal</v>
      </c>
      <c r="F356" s="70" t="str">
        <f>'Actual Expenditures '!$A$11</f>
        <v>Salary and Benefits Costs:</v>
      </c>
      <c r="G356" s="70">
        <f>'Actual Expenditures '!$B$14</f>
        <v>13</v>
      </c>
      <c r="H356" s="70" t="str">
        <f>'Actual Expenditures '!$C$14</f>
        <v>Salary - Other Employees (OPS, etc.)</v>
      </c>
      <c r="I356" s="68">
        <f>'Actual Expenditures '!$M$14</f>
        <v>0</v>
      </c>
    </row>
    <row r="357" spans="1:9">
      <c r="A357" s="54" t="e">
        <f t="shared" si="10"/>
        <v>#N/A</v>
      </c>
      <c r="B357" s="65">
        <f t="shared" si="11"/>
        <v>24</v>
      </c>
      <c r="C357" s="66" t="s">
        <v>261</v>
      </c>
      <c r="D357" s="54">
        <f>'Actual Expenditures '!$M$9</f>
        <v>724</v>
      </c>
      <c r="E357" s="65" t="str">
        <f>'Actual Expenditures '!$M$10</f>
        <v>County 
Criminal</v>
      </c>
      <c r="F357" s="70" t="str">
        <f>'Actual Expenditures '!$A$11</f>
        <v>Salary and Benefits Costs:</v>
      </c>
      <c r="G357" s="70">
        <f>'Actual Expenditures '!$B$15</f>
        <v>14</v>
      </c>
      <c r="H357" s="70" t="str">
        <f>'Actual Expenditures '!$C$15</f>
        <v>Salary - Overtime</v>
      </c>
      <c r="I357" s="68">
        <f>'Actual Expenditures '!$M$15</f>
        <v>0</v>
      </c>
    </row>
    <row r="358" spans="1:9">
      <c r="A358" s="54" t="e">
        <f t="shared" si="10"/>
        <v>#N/A</v>
      </c>
      <c r="B358" s="65">
        <f t="shared" si="11"/>
        <v>24</v>
      </c>
      <c r="C358" s="66" t="s">
        <v>261</v>
      </c>
      <c r="D358" s="54">
        <f>'Actual Expenditures '!$M$9</f>
        <v>724</v>
      </c>
      <c r="E358" s="65" t="str">
        <f>'Actual Expenditures '!$M$10</f>
        <v>County 
Criminal</v>
      </c>
      <c r="F358" s="70" t="str">
        <f>'Actual Expenditures '!$A$11</f>
        <v>Salary and Benefits Costs:</v>
      </c>
      <c r="G358" s="70" t="str">
        <f>'Actual Expenditures '!$B$16</f>
        <v>15</v>
      </c>
      <c r="H358" s="70" t="str">
        <f>'Actual Expenditures '!$C$16</f>
        <v>Salary - Special Pay</v>
      </c>
      <c r="I358" s="68">
        <f>'Actual Expenditures '!$M$16</f>
        <v>0</v>
      </c>
    </row>
    <row r="359" spans="1:9">
      <c r="A359" s="54" t="e">
        <f t="shared" si="10"/>
        <v>#N/A</v>
      </c>
      <c r="B359" s="65">
        <f t="shared" si="11"/>
        <v>24</v>
      </c>
      <c r="C359" s="66" t="s">
        <v>261</v>
      </c>
      <c r="D359" s="54">
        <f>'Actual Expenditures '!$M$9</f>
        <v>724</v>
      </c>
      <c r="E359" s="65" t="str">
        <f>'Actual Expenditures '!$M$10</f>
        <v>County 
Criminal</v>
      </c>
      <c r="F359" s="70" t="str">
        <f>'Actual Expenditures '!$A$11</f>
        <v>Salary and Benefits Costs:</v>
      </c>
      <c r="G359" s="70" t="str">
        <f>'Actual Expenditures '!$B$17</f>
        <v>16</v>
      </c>
      <c r="H359" s="70" t="str">
        <f>'Actual Expenditures '!$C$17</f>
        <v>Compensated Leave</v>
      </c>
      <c r="I359" s="68">
        <f>'Actual Expenditures '!$M$17</f>
        <v>0</v>
      </c>
    </row>
    <row r="360" spans="1:9">
      <c r="A360" s="54" t="e">
        <f t="shared" si="10"/>
        <v>#N/A</v>
      </c>
      <c r="B360" s="65">
        <f t="shared" si="11"/>
        <v>24</v>
      </c>
      <c r="C360" s="66" t="s">
        <v>261</v>
      </c>
      <c r="D360" s="54">
        <f>'Actual Expenditures '!$M$9</f>
        <v>724</v>
      </c>
      <c r="E360" s="65" t="str">
        <f>'Actual Expenditures '!$M$10</f>
        <v>County 
Criminal</v>
      </c>
      <c r="F360" s="70" t="str">
        <f>'Actual Expenditures '!$A$11</f>
        <v>Salary and Benefits Costs:</v>
      </c>
      <c r="G360" s="70" t="str">
        <f>'Actual Expenditures '!$B$18</f>
        <v>17</v>
      </c>
      <c r="H360" s="70" t="str">
        <f>'Actual Expenditures '!$C$18</f>
        <v>Compensated Sick Leave</v>
      </c>
      <c r="I360" s="68">
        <f>'Actual Expenditures '!$M$18</f>
        <v>0</v>
      </c>
    </row>
    <row r="361" spans="1:9">
      <c r="A361" s="54" t="e">
        <f t="shared" si="10"/>
        <v>#N/A</v>
      </c>
      <c r="B361" s="65">
        <f t="shared" si="11"/>
        <v>24</v>
      </c>
      <c r="C361" s="66" t="s">
        <v>261</v>
      </c>
      <c r="D361" s="54">
        <f>'Actual Expenditures '!$M$9</f>
        <v>724</v>
      </c>
      <c r="E361" s="65" t="str">
        <f>'Actual Expenditures '!$M$10</f>
        <v>County 
Criminal</v>
      </c>
      <c r="F361" s="70" t="str">
        <f>'Actual Expenditures '!$A$11</f>
        <v>Salary and Benefits Costs:</v>
      </c>
      <c r="G361" s="70" t="str">
        <f>'Actual Expenditures '!$B$19</f>
        <v>18</v>
      </c>
      <c r="H361" s="70" t="str">
        <f>'Actual Expenditures '!$C$19</f>
        <v>Compensated Compensatory Leave</v>
      </c>
      <c r="I361" s="68">
        <f>'Actual Expenditures '!$M$19</f>
        <v>0</v>
      </c>
    </row>
    <row r="362" spans="1:9">
      <c r="A362" s="54" t="e">
        <f t="shared" si="10"/>
        <v>#N/A</v>
      </c>
      <c r="B362" s="65">
        <f t="shared" si="11"/>
        <v>24</v>
      </c>
      <c r="C362" s="66" t="s">
        <v>261</v>
      </c>
      <c r="D362" s="54">
        <f>'Actual Expenditures '!$M$9</f>
        <v>724</v>
      </c>
      <c r="E362" s="65" t="str">
        <f>'Actual Expenditures '!$M$10</f>
        <v>County 
Criminal</v>
      </c>
      <c r="F362" s="70" t="str">
        <f>'Actual Expenditures '!$A$11</f>
        <v>Salary and Benefits Costs:</v>
      </c>
      <c r="G362" s="70" t="str">
        <f>'Actual Expenditures '!$B$20</f>
        <v>21</v>
      </c>
      <c r="H362" s="70" t="str">
        <f>'Actual Expenditures '!$C$20</f>
        <v>FICA Taxes</v>
      </c>
      <c r="I362" s="68">
        <f>'Actual Expenditures '!$M$20</f>
        <v>0</v>
      </c>
    </row>
    <row r="363" spans="1:9">
      <c r="A363" s="54" t="e">
        <f t="shared" si="10"/>
        <v>#N/A</v>
      </c>
      <c r="B363" s="65">
        <f t="shared" si="11"/>
        <v>24</v>
      </c>
      <c r="C363" s="66" t="s">
        <v>261</v>
      </c>
      <c r="D363" s="54">
        <f>'Actual Expenditures '!$M$9</f>
        <v>724</v>
      </c>
      <c r="E363" s="65" t="str">
        <f>'Actual Expenditures '!$M$10</f>
        <v>County 
Criminal</v>
      </c>
      <c r="F363" s="70" t="str">
        <f>'Actual Expenditures '!$A$11</f>
        <v>Salary and Benefits Costs:</v>
      </c>
      <c r="G363" s="70" t="str">
        <f>'Actual Expenditures '!$B$21</f>
        <v>22</v>
      </c>
      <c r="H363" s="70" t="str">
        <f>'Actual Expenditures '!$C$21</f>
        <v>FRS - Retirement Contributions</v>
      </c>
      <c r="I363" s="68">
        <f>'Actual Expenditures '!$M$21</f>
        <v>0</v>
      </c>
    </row>
    <row r="364" spans="1:9">
      <c r="A364" s="54" t="e">
        <f t="shared" si="10"/>
        <v>#N/A</v>
      </c>
      <c r="B364" s="65">
        <f t="shared" si="11"/>
        <v>24</v>
      </c>
      <c r="C364" s="66" t="s">
        <v>261</v>
      </c>
      <c r="D364" s="54">
        <f>'Actual Expenditures '!$M$9</f>
        <v>724</v>
      </c>
      <c r="E364" s="65" t="str">
        <f>'Actual Expenditures '!$M$10</f>
        <v>County 
Criminal</v>
      </c>
      <c r="F364" s="70" t="str">
        <f>'Actual Expenditures '!$A$11</f>
        <v>Salary and Benefits Costs:</v>
      </c>
      <c r="G364" s="70" t="str">
        <f>'Actual Expenditures '!$B$22</f>
        <v>23</v>
      </c>
      <c r="H364" s="70" t="str">
        <f>'Actual Expenditures '!$C$22</f>
        <v>Life and Health Insurance (and Other Benefits)</v>
      </c>
      <c r="I364" s="68">
        <f>'Actual Expenditures '!$M$22</f>
        <v>0</v>
      </c>
    </row>
    <row r="365" spans="1:9">
      <c r="A365" s="54" t="e">
        <f t="shared" si="10"/>
        <v>#N/A</v>
      </c>
      <c r="B365" s="65">
        <f t="shared" si="11"/>
        <v>24</v>
      </c>
      <c r="C365" s="66" t="s">
        <v>261</v>
      </c>
      <c r="D365" s="54">
        <f>'Actual Expenditures '!$M$9</f>
        <v>724</v>
      </c>
      <c r="E365" s="65" t="str">
        <f>'Actual Expenditures '!$M$10</f>
        <v>County 
Criminal</v>
      </c>
      <c r="F365" s="70" t="str">
        <f>'Actual Expenditures '!$A$11</f>
        <v>Salary and Benefits Costs:</v>
      </c>
      <c r="G365" s="70" t="str">
        <f>'Actual Expenditures '!$B$23</f>
        <v>24</v>
      </c>
      <c r="H365" s="70" t="str">
        <f>'Actual Expenditures '!$C$23</f>
        <v>Workers' Compensation</v>
      </c>
      <c r="I365" s="68">
        <f>'Actual Expenditures '!$M$23</f>
        <v>0</v>
      </c>
    </row>
    <row r="366" spans="1:9">
      <c r="A366" s="54" t="e">
        <f t="shared" si="10"/>
        <v>#N/A</v>
      </c>
      <c r="B366" s="65">
        <f t="shared" si="11"/>
        <v>24</v>
      </c>
      <c r="C366" s="66" t="s">
        <v>261</v>
      </c>
      <c r="D366" s="54">
        <f>'Actual Expenditures '!$M$9</f>
        <v>724</v>
      </c>
      <c r="E366" s="65" t="str">
        <f>'Actual Expenditures '!$M$10</f>
        <v>County 
Criminal</v>
      </c>
      <c r="F366" s="70" t="str">
        <f>'Actual Expenditures '!$A$11</f>
        <v>Salary and Benefits Costs:</v>
      </c>
      <c r="G366" s="70" t="str">
        <f>'Actual Expenditures '!$B$24</f>
        <v>25</v>
      </c>
      <c r="H366" s="70" t="str">
        <f>'Actual Expenditures '!$C$24</f>
        <v>Unemployment Compensation</v>
      </c>
      <c r="I366" s="68">
        <f>'Actual Expenditures '!$M$24</f>
        <v>0</v>
      </c>
    </row>
    <row r="367" spans="1:9">
      <c r="A367" s="54" t="e">
        <f t="shared" si="10"/>
        <v>#N/A</v>
      </c>
      <c r="B367" s="65">
        <f t="shared" si="11"/>
        <v>24</v>
      </c>
      <c r="C367" s="66" t="s">
        <v>261</v>
      </c>
      <c r="D367" s="54">
        <f>'Actual Expenditures '!$M$9</f>
        <v>724</v>
      </c>
      <c r="E367" s="65" t="str">
        <f>'Actual Expenditures '!$M$10</f>
        <v>County 
Criminal</v>
      </c>
      <c r="F367" s="70" t="str">
        <f>'Actual Expenditures '!$A$11</f>
        <v>Salary and Benefits Costs:</v>
      </c>
      <c r="G367" s="70" t="str">
        <f>'Actual Expenditures '!$B$25</f>
        <v>26</v>
      </c>
      <c r="H367" s="70" t="str">
        <f>'Actual Expenditures '!$C$25</f>
        <v>Other Postemployment Benefits (OPEB)</v>
      </c>
      <c r="I367" s="68">
        <f>'Actual Expenditures '!$M$25</f>
        <v>0</v>
      </c>
    </row>
    <row r="368" spans="1:9">
      <c r="A368" s="54" t="e">
        <f t="shared" si="10"/>
        <v>#N/A</v>
      </c>
      <c r="B368" s="65">
        <f t="shared" si="11"/>
        <v>24</v>
      </c>
      <c r="C368" s="66" t="s">
        <v>261</v>
      </c>
      <c r="D368" s="54">
        <f>'Actual Expenditures '!$M$9</f>
        <v>724</v>
      </c>
      <c r="E368" s="65" t="str">
        <f>'Actual Expenditures '!$M$10</f>
        <v>County 
Criminal</v>
      </c>
      <c r="F368" s="70" t="str">
        <f>'Actual Expenditures '!$A$11</f>
        <v>Salary and Benefits Costs:</v>
      </c>
      <c r="G368" s="70">
        <f>'Actual Expenditures '!$B$26</f>
        <v>0</v>
      </c>
      <c r="H368" s="70" t="str">
        <f>'Actual Expenditures '!$C$26</f>
        <v>TOTAL Salary and Benefits:</v>
      </c>
      <c r="I368" s="68">
        <f>'Actual Expenditures '!$M$26</f>
        <v>0</v>
      </c>
    </row>
    <row r="369" spans="1:9">
      <c r="A369" s="54" t="e">
        <f t="shared" si="10"/>
        <v>#N/A</v>
      </c>
      <c r="B369" s="65">
        <f t="shared" si="11"/>
        <v>24</v>
      </c>
      <c r="C369" s="66" t="s">
        <v>261</v>
      </c>
      <c r="D369" s="54">
        <f>'Actual Expenditures '!$M$9</f>
        <v>724</v>
      </c>
      <c r="E369" s="65" t="str">
        <f>'Actual Expenditures '!$M$10</f>
        <v>County 
Criminal</v>
      </c>
      <c r="F369" s="70" t="str">
        <f>'Actual Expenditures '!$A$28</f>
        <v>Operating Costs:</v>
      </c>
      <c r="G369" s="70" t="str">
        <f>'Actual Expenditures '!$B$29</f>
        <v>31</v>
      </c>
      <c r="H369" s="70" t="str">
        <f>'Actual Expenditures '!$C$29</f>
        <v>Professional Services</v>
      </c>
      <c r="I369" s="68">
        <f>'Actual Expenditures '!$M$29</f>
        <v>0</v>
      </c>
    </row>
    <row r="370" spans="1:9">
      <c r="A370" s="54" t="e">
        <f t="shared" si="10"/>
        <v>#N/A</v>
      </c>
      <c r="B370" s="65">
        <f t="shared" si="11"/>
        <v>24</v>
      </c>
      <c r="C370" s="66" t="s">
        <v>261</v>
      </c>
      <c r="D370" s="54">
        <f>'Actual Expenditures '!$M$9</f>
        <v>724</v>
      </c>
      <c r="E370" s="65" t="str">
        <f>'Actual Expenditures '!$M$10</f>
        <v>County 
Criminal</v>
      </c>
      <c r="F370" s="70" t="str">
        <f>'Actual Expenditures '!$A$28</f>
        <v>Operating Costs:</v>
      </c>
      <c r="G370" s="70" t="str">
        <f>'Actual Expenditures '!$B$30</f>
        <v>32</v>
      </c>
      <c r="H370" s="70" t="str">
        <f>'Actual Expenditures '!$C$30</f>
        <v>Accounting &amp; Auditing</v>
      </c>
      <c r="I370" s="68">
        <f>'Actual Expenditures '!$M$30</f>
        <v>0</v>
      </c>
    </row>
    <row r="371" spans="1:9">
      <c r="A371" s="54" t="e">
        <f t="shared" si="10"/>
        <v>#N/A</v>
      </c>
      <c r="B371" s="65">
        <f t="shared" si="11"/>
        <v>24</v>
      </c>
      <c r="C371" s="66" t="s">
        <v>261</v>
      </c>
      <c r="D371" s="54">
        <f>'Actual Expenditures '!$M$9</f>
        <v>724</v>
      </c>
      <c r="E371" s="65" t="str">
        <f>'Actual Expenditures '!$M$10</f>
        <v>County 
Criminal</v>
      </c>
      <c r="F371" s="70" t="str">
        <f>'Actual Expenditures '!$A$28</f>
        <v>Operating Costs:</v>
      </c>
      <c r="G371" s="70" t="str">
        <f>'Actual Expenditures '!$B$31</f>
        <v>33</v>
      </c>
      <c r="H371" s="70" t="str">
        <f>'Actual Expenditures '!$C$31</f>
        <v>Court Reporter Services</v>
      </c>
      <c r="I371" s="68">
        <f>'Actual Expenditures '!$M$31</f>
        <v>0</v>
      </c>
    </row>
    <row r="372" spans="1:9">
      <c r="A372" s="54" t="e">
        <f t="shared" si="10"/>
        <v>#N/A</v>
      </c>
      <c r="B372" s="65">
        <f t="shared" si="11"/>
        <v>24</v>
      </c>
      <c r="C372" s="66" t="s">
        <v>261</v>
      </c>
      <c r="D372" s="54">
        <f>'Actual Expenditures '!$M$9</f>
        <v>724</v>
      </c>
      <c r="E372" s="65" t="str">
        <f>'Actual Expenditures '!$M$10</f>
        <v>County 
Criminal</v>
      </c>
      <c r="F372" s="70" t="str">
        <f>'Actual Expenditures '!$A$28</f>
        <v>Operating Costs:</v>
      </c>
      <c r="G372" s="70" t="str">
        <f>'Actual Expenditures '!$B$32</f>
        <v>34</v>
      </c>
      <c r="H372" s="70" t="str">
        <f>'Actual Expenditures '!$C$32</f>
        <v>Other Contracted Services</v>
      </c>
      <c r="I372" s="68">
        <f>'Actual Expenditures '!$M$32</f>
        <v>0</v>
      </c>
    </row>
    <row r="373" spans="1:9">
      <c r="A373" s="54" t="e">
        <f t="shared" si="10"/>
        <v>#N/A</v>
      </c>
      <c r="B373" s="65">
        <f t="shared" si="11"/>
        <v>24</v>
      </c>
      <c r="C373" s="66" t="s">
        <v>261</v>
      </c>
      <c r="D373" s="54">
        <f>'Actual Expenditures '!$M$9</f>
        <v>724</v>
      </c>
      <c r="E373" s="65" t="str">
        <f>'Actual Expenditures '!$M$10</f>
        <v>County 
Criminal</v>
      </c>
      <c r="F373" s="70" t="str">
        <f>'Actual Expenditures '!$A$28</f>
        <v>Operating Costs:</v>
      </c>
      <c r="G373" s="70" t="str">
        <f>'Actual Expenditures '!$B$33</f>
        <v>40</v>
      </c>
      <c r="H373" s="70" t="str">
        <f>'Actual Expenditures '!$C$33</f>
        <v>Travel and Per Diem</v>
      </c>
      <c r="I373" s="68">
        <f>'Actual Expenditures '!$M$33</f>
        <v>0</v>
      </c>
    </row>
    <row r="374" spans="1:9">
      <c r="A374" s="54" t="e">
        <f t="shared" si="10"/>
        <v>#N/A</v>
      </c>
      <c r="B374" s="65">
        <f t="shared" si="11"/>
        <v>24</v>
      </c>
      <c r="C374" s="66" t="s">
        <v>261</v>
      </c>
      <c r="D374" s="54">
        <f>'Actual Expenditures '!$M$9</f>
        <v>724</v>
      </c>
      <c r="E374" s="65" t="str">
        <f>'Actual Expenditures '!$M$10</f>
        <v>County 
Criminal</v>
      </c>
      <c r="F374" s="70" t="str">
        <f>'Actual Expenditures '!$A$28</f>
        <v>Operating Costs:</v>
      </c>
      <c r="G374" s="70" t="str">
        <f>'Actual Expenditures '!$B$34</f>
        <v>41</v>
      </c>
      <c r="H374" s="70" t="str">
        <f>'Actual Expenditures '!$C$34</f>
        <v>Communications</v>
      </c>
      <c r="I374" s="68">
        <f>'Actual Expenditures '!$M$34</f>
        <v>0</v>
      </c>
    </row>
    <row r="375" spans="1:9">
      <c r="A375" s="54" t="e">
        <f t="shared" si="10"/>
        <v>#N/A</v>
      </c>
      <c r="B375" s="65">
        <f t="shared" si="11"/>
        <v>24</v>
      </c>
      <c r="C375" s="66" t="s">
        <v>261</v>
      </c>
      <c r="D375" s="54">
        <f>'Actual Expenditures '!$M$9</f>
        <v>724</v>
      </c>
      <c r="E375" s="65" t="str">
        <f>'Actual Expenditures '!$M$10</f>
        <v>County 
Criminal</v>
      </c>
      <c r="F375" s="70" t="str">
        <f>'Actual Expenditures '!$A$28</f>
        <v>Operating Costs:</v>
      </c>
      <c r="G375" s="70" t="str">
        <f>'Actual Expenditures '!$B$35</f>
        <v>42</v>
      </c>
      <c r="H375" s="70" t="str">
        <f>'Actual Expenditures '!$C$35</f>
        <v>Freight and Postage</v>
      </c>
      <c r="I375" s="68">
        <f>'Actual Expenditures '!$M$35</f>
        <v>0</v>
      </c>
    </row>
    <row r="376" spans="1:9">
      <c r="A376" s="54" t="e">
        <f t="shared" si="10"/>
        <v>#N/A</v>
      </c>
      <c r="B376" s="65">
        <f t="shared" si="11"/>
        <v>24</v>
      </c>
      <c r="C376" s="66" t="s">
        <v>261</v>
      </c>
      <c r="D376" s="54">
        <f>'Actual Expenditures '!$M$9</f>
        <v>724</v>
      </c>
      <c r="E376" s="65" t="str">
        <f>'Actual Expenditures '!$M$10</f>
        <v>County 
Criminal</v>
      </c>
      <c r="F376" s="70" t="str">
        <f>'Actual Expenditures '!$A$28</f>
        <v>Operating Costs:</v>
      </c>
      <c r="G376" s="70" t="str">
        <f>'Actual Expenditures '!$B$36</f>
        <v>43</v>
      </c>
      <c r="H376" s="70" t="str">
        <f>'Actual Expenditures '!$C$36</f>
        <v>Utilities</v>
      </c>
      <c r="I376" s="68">
        <f>'Actual Expenditures '!$M$36</f>
        <v>0</v>
      </c>
    </row>
    <row r="377" spans="1:9">
      <c r="A377" s="54" t="e">
        <f t="shared" si="10"/>
        <v>#N/A</v>
      </c>
      <c r="B377" s="65">
        <f t="shared" si="11"/>
        <v>24</v>
      </c>
      <c r="C377" s="66" t="s">
        <v>261</v>
      </c>
      <c r="D377" s="54">
        <f>'Actual Expenditures '!$M$9</f>
        <v>724</v>
      </c>
      <c r="E377" s="65" t="str">
        <f>'Actual Expenditures '!$M$10</f>
        <v>County 
Criminal</v>
      </c>
      <c r="F377" s="70" t="str">
        <f>'Actual Expenditures '!$A$28</f>
        <v>Operating Costs:</v>
      </c>
      <c r="G377" s="70" t="str">
        <f>'Actual Expenditures '!$B$37</f>
        <v>44</v>
      </c>
      <c r="H377" s="70" t="str">
        <f>'Actual Expenditures '!$C$37</f>
        <v>Rentals and Leases</v>
      </c>
      <c r="I377" s="68">
        <f>'Actual Expenditures '!$M$37</f>
        <v>0</v>
      </c>
    </row>
    <row r="378" spans="1:9">
      <c r="A378" s="54" t="e">
        <f t="shared" si="10"/>
        <v>#N/A</v>
      </c>
      <c r="B378" s="65">
        <f t="shared" si="11"/>
        <v>24</v>
      </c>
      <c r="C378" s="66" t="s">
        <v>261</v>
      </c>
      <c r="D378" s="54">
        <f>'Actual Expenditures '!$M$9</f>
        <v>724</v>
      </c>
      <c r="E378" s="65" t="str">
        <f>'Actual Expenditures '!$M$10</f>
        <v>County 
Criminal</v>
      </c>
      <c r="F378" s="70" t="str">
        <f>'Actual Expenditures '!$A$28</f>
        <v>Operating Costs:</v>
      </c>
      <c r="G378" s="70" t="str">
        <f>'Actual Expenditures '!$B$38</f>
        <v>45</v>
      </c>
      <c r="H378" s="70" t="str">
        <f>'Actual Expenditures '!$C$38</f>
        <v>Insurance</v>
      </c>
      <c r="I378" s="68">
        <f>'Actual Expenditures '!$M$38</f>
        <v>0</v>
      </c>
    </row>
    <row r="379" spans="1:9">
      <c r="A379" s="54" t="e">
        <f t="shared" si="10"/>
        <v>#N/A</v>
      </c>
      <c r="B379" s="65">
        <f t="shared" si="11"/>
        <v>24</v>
      </c>
      <c r="C379" s="66" t="s">
        <v>261</v>
      </c>
      <c r="D379" s="54">
        <f>'Actual Expenditures '!$M$9</f>
        <v>724</v>
      </c>
      <c r="E379" s="65" t="str">
        <f>'Actual Expenditures '!$M$10</f>
        <v>County 
Criminal</v>
      </c>
      <c r="F379" s="70" t="str">
        <f>'Actual Expenditures '!$A$28</f>
        <v>Operating Costs:</v>
      </c>
      <c r="G379" s="70" t="str">
        <f>'Actual Expenditures '!$B$39</f>
        <v>46</v>
      </c>
      <c r="H379" s="70" t="str">
        <f>'Actual Expenditures '!$C$39</f>
        <v>Repair and Maintenance</v>
      </c>
      <c r="I379" s="68">
        <f>'Actual Expenditures '!$M$39</f>
        <v>0</v>
      </c>
    </row>
    <row r="380" spans="1:9">
      <c r="A380" s="54" t="e">
        <f t="shared" si="10"/>
        <v>#N/A</v>
      </c>
      <c r="B380" s="65">
        <f t="shared" si="11"/>
        <v>24</v>
      </c>
      <c r="C380" s="66" t="s">
        <v>261</v>
      </c>
      <c r="D380" s="54">
        <f>'Actual Expenditures '!$M$9</f>
        <v>724</v>
      </c>
      <c r="E380" s="65" t="str">
        <f>'Actual Expenditures '!$M$10</f>
        <v>County 
Criminal</v>
      </c>
      <c r="F380" s="70" t="str">
        <f>'Actual Expenditures '!$A$28</f>
        <v>Operating Costs:</v>
      </c>
      <c r="G380" s="70" t="str">
        <f>'Actual Expenditures '!$B$40</f>
        <v>47</v>
      </c>
      <c r="H380" s="70" t="str">
        <f>'Actual Expenditures '!$C$40</f>
        <v>Printing and Binding</v>
      </c>
      <c r="I380" s="68">
        <f>'Actual Expenditures '!$M$40</f>
        <v>0</v>
      </c>
    </row>
    <row r="381" spans="1:9">
      <c r="A381" s="54" t="e">
        <f t="shared" si="10"/>
        <v>#N/A</v>
      </c>
      <c r="B381" s="65">
        <f t="shared" si="11"/>
        <v>24</v>
      </c>
      <c r="C381" s="66" t="s">
        <v>261</v>
      </c>
      <c r="D381" s="54">
        <f>'Actual Expenditures '!$M$9</f>
        <v>724</v>
      </c>
      <c r="E381" s="65" t="str">
        <f>'Actual Expenditures '!$M$10</f>
        <v>County 
Criminal</v>
      </c>
      <c r="F381" s="70" t="str">
        <f>'Actual Expenditures '!$A$28</f>
        <v>Operating Costs:</v>
      </c>
      <c r="G381" s="70" t="str">
        <f>'Actual Expenditures '!$B$41</f>
        <v>48</v>
      </c>
      <c r="H381" s="70" t="str">
        <f>'Actual Expenditures '!$C$41</f>
        <v>Promotional Activities</v>
      </c>
      <c r="I381" s="68">
        <f>'Actual Expenditures '!$M$41</f>
        <v>0</v>
      </c>
    </row>
    <row r="382" spans="1:9">
      <c r="A382" s="54" t="e">
        <f t="shared" si="10"/>
        <v>#N/A</v>
      </c>
      <c r="B382" s="65">
        <f t="shared" si="11"/>
        <v>24</v>
      </c>
      <c r="C382" s="66" t="s">
        <v>261</v>
      </c>
      <c r="D382" s="54">
        <f>'Actual Expenditures '!$M$9</f>
        <v>724</v>
      </c>
      <c r="E382" s="65" t="str">
        <f>'Actual Expenditures '!$M$10</f>
        <v>County 
Criminal</v>
      </c>
      <c r="F382" s="70" t="str">
        <f>'Actual Expenditures '!$A$28</f>
        <v>Operating Costs:</v>
      </c>
      <c r="G382" s="70" t="str">
        <f>'Actual Expenditures '!$B$42</f>
        <v>49</v>
      </c>
      <c r="H382" s="70" t="str">
        <f>'Actual Expenditures '!$C$42</f>
        <v>Other Current Charges &amp; Obligations</v>
      </c>
      <c r="I382" s="68">
        <f>'Actual Expenditures '!$M$42</f>
        <v>0</v>
      </c>
    </row>
    <row r="383" spans="1:9">
      <c r="A383" s="54" t="e">
        <f t="shared" si="10"/>
        <v>#N/A</v>
      </c>
      <c r="B383" s="65">
        <f t="shared" si="11"/>
        <v>24</v>
      </c>
      <c r="C383" s="66" t="s">
        <v>261</v>
      </c>
      <c r="D383" s="54">
        <f>'Actual Expenditures '!$M$9</f>
        <v>724</v>
      </c>
      <c r="E383" s="65" t="str">
        <f>'Actual Expenditures '!$M$10</f>
        <v>County 
Criminal</v>
      </c>
      <c r="F383" s="70" t="str">
        <f>'Actual Expenditures '!$A$28</f>
        <v>Operating Costs:</v>
      </c>
      <c r="G383" s="70" t="str">
        <f>'Actual Expenditures '!$B$43</f>
        <v>51</v>
      </c>
      <c r="H383" s="70" t="str">
        <f>'Actual Expenditures '!$C$43</f>
        <v>Office Supplies</v>
      </c>
      <c r="I383" s="68">
        <f>'Actual Expenditures '!$M$43</f>
        <v>0</v>
      </c>
    </row>
    <row r="384" spans="1:9">
      <c r="A384" s="54" t="e">
        <f t="shared" si="10"/>
        <v>#N/A</v>
      </c>
      <c r="B384" s="65">
        <f t="shared" si="11"/>
        <v>24</v>
      </c>
      <c r="C384" s="66" t="s">
        <v>261</v>
      </c>
      <c r="D384" s="54">
        <f>'Actual Expenditures '!$M$9</f>
        <v>724</v>
      </c>
      <c r="E384" s="65" t="str">
        <f>'Actual Expenditures '!$M$10</f>
        <v>County 
Criminal</v>
      </c>
      <c r="F384" s="70" t="str">
        <f>'Actual Expenditures '!$A$28</f>
        <v>Operating Costs:</v>
      </c>
      <c r="G384" s="70" t="str">
        <f>'Actual Expenditures '!$B$44</f>
        <v>52</v>
      </c>
      <c r="H384" s="70" t="str">
        <f>'Actual Expenditures '!$C$44</f>
        <v>Operating Supplies</v>
      </c>
      <c r="I384" s="68">
        <f>'Actual Expenditures '!$M$44</f>
        <v>0</v>
      </c>
    </row>
    <row r="385" spans="1:9">
      <c r="A385" s="54" t="e">
        <f t="shared" si="10"/>
        <v>#N/A</v>
      </c>
      <c r="B385" s="65">
        <f t="shared" si="11"/>
        <v>24</v>
      </c>
      <c r="C385" s="66" t="s">
        <v>261</v>
      </c>
      <c r="D385" s="54">
        <f>'Actual Expenditures '!$M$9</f>
        <v>724</v>
      </c>
      <c r="E385" s="65" t="str">
        <f>'Actual Expenditures '!$M$10</f>
        <v>County 
Criminal</v>
      </c>
      <c r="F385" s="70" t="str">
        <f>'Actual Expenditures '!$A$28</f>
        <v>Operating Costs:</v>
      </c>
      <c r="G385" s="70" t="str">
        <f>'Actual Expenditures '!$B$45</f>
        <v>54</v>
      </c>
      <c r="H385" s="70" t="str">
        <f>'Actual Expenditures '!$C$45</f>
        <v>Books, Publications, Subscriptions, Memberships</v>
      </c>
      <c r="I385" s="68">
        <f>'Actual Expenditures '!$M$45</f>
        <v>0</v>
      </c>
    </row>
    <row r="386" spans="1:9">
      <c r="A386" s="54" t="e">
        <f t="shared" si="10"/>
        <v>#N/A</v>
      </c>
      <c r="B386" s="65">
        <f t="shared" si="11"/>
        <v>24</v>
      </c>
      <c r="C386" s="66" t="s">
        <v>261</v>
      </c>
      <c r="D386" s="54">
        <f>'Actual Expenditures '!$M$9</f>
        <v>724</v>
      </c>
      <c r="E386" s="65" t="str">
        <f>'Actual Expenditures '!$M$10</f>
        <v>County 
Criminal</v>
      </c>
      <c r="F386" s="70" t="str">
        <f>'Actual Expenditures '!$A$28</f>
        <v>Operating Costs:</v>
      </c>
      <c r="G386" s="70" t="str">
        <f>'Actual Expenditures '!$B$46</f>
        <v>55</v>
      </c>
      <c r="H386" s="70" t="str">
        <f>'Actual Expenditures '!$C$46</f>
        <v>Training</v>
      </c>
      <c r="I386" s="68">
        <f>'Actual Expenditures '!$M$46</f>
        <v>0</v>
      </c>
    </row>
    <row r="387" spans="1:9">
      <c r="A387" s="54" t="e">
        <f t="shared" si="10"/>
        <v>#N/A</v>
      </c>
      <c r="B387" s="65">
        <f t="shared" si="11"/>
        <v>24</v>
      </c>
      <c r="C387" s="66" t="s">
        <v>261</v>
      </c>
      <c r="D387" s="54">
        <f>'Actual Expenditures '!$M$9</f>
        <v>724</v>
      </c>
      <c r="E387" s="65" t="str">
        <f>'Actual Expenditures '!$M$10</f>
        <v>County 
Criminal</v>
      </c>
      <c r="F387" s="70" t="str">
        <f>'Actual Expenditures '!$A$28</f>
        <v>Operating Costs:</v>
      </c>
      <c r="G387" s="70" t="str">
        <f>'Actual Expenditures '!$B$47</f>
        <v>59</v>
      </c>
      <c r="H387" s="70" t="str">
        <f>'Actual Expenditures '!$C$47</f>
        <v>Depreciation</v>
      </c>
      <c r="I387" s="68">
        <f>'Actual Expenditures '!$M$47</f>
        <v>0</v>
      </c>
    </row>
    <row r="388" spans="1:9">
      <c r="A388" s="54" t="e">
        <f t="shared" si="10"/>
        <v>#N/A</v>
      </c>
      <c r="B388" s="65">
        <f t="shared" si="11"/>
        <v>24</v>
      </c>
      <c r="C388" s="66" t="s">
        <v>261</v>
      </c>
      <c r="D388" s="54">
        <f>'Actual Expenditures '!$M$9</f>
        <v>724</v>
      </c>
      <c r="E388" s="65" t="str">
        <f>'Actual Expenditures '!$M$10</f>
        <v>County 
Criminal</v>
      </c>
      <c r="F388" s="70" t="str">
        <f>'Actual Expenditures '!$A$28</f>
        <v>Operating Costs:</v>
      </c>
      <c r="G388" s="70">
        <f>'Actual Expenditures '!$B$48</f>
        <v>0</v>
      </c>
      <c r="H388" s="70" t="str">
        <f>'Actual Expenditures '!$C$48</f>
        <v>TOTAL Operating Costs:</v>
      </c>
      <c r="I388" s="68">
        <f>'Actual Expenditures '!$M$48</f>
        <v>0</v>
      </c>
    </row>
    <row r="389" spans="1:9">
      <c r="A389" s="54" t="e">
        <f t="shared" si="10"/>
        <v>#N/A</v>
      </c>
      <c r="B389" s="65">
        <f t="shared" si="11"/>
        <v>24</v>
      </c>
      <c r="C389" s="66" t="s">
        <v>261</v>
      </c>
      <c r="D389" s="54">
        <f>'Actual Expenditures '!$M$9</f>
        <v>724</v>
      </c>
      <c r="E389" s="65" t="str">
        <f>'Actual Expenditures '!$M$10</f>
        <v>County 
Criminal</v>
      </c>
      <c r="F389" s="70" t="str">
        <f>'Actual Expenditures '!$A$50</f>
        <v>Capital Costs:</v>
      </c>
      <c r="G389" s="70" t="str">
        <f>'Actual Expenditures '!$B$51</f>
        <v>60 - 68</v>
      </c>
      <c r="H389" s="70" t="str">
        <f>'Actual Expenditures '!$C$51</f>
        <v>TOTAL Capital Costs:</v>
      </c>
      <c r="I389" s="68">
        <f>'Actual Expenditures '!$M$51</f>
        <v>0</v>
      </c>
    </row>
    <row r="390" spans="1:9">
      <c r="A390" s="54" t="e">
        <f t="shared" si="10"/>
        <v>#N/A</v>
      </c>
      <c r="B390" s="65">
        <f t="shared" si="11"/>
        <v>24</v>
      </c>
      <c r="C390" s="66" t="s">
        <v>261</v>
      </c>
      <c r="D390" s="54">
        <f>'Actual Expenditures '!$M$9</f>
        <v>724</v>
      </c>
      <c r="E390" s="65" t="str">
        <f>'Actual Expenditures '!$M$10</f>
        <v>County 
Criminal</v>
      </c>
      <c r="F390" s="70" t="s">
        <v>265</v>
      </c>
      <c r="G390" s="70" t="s">
        <v>266</v>
      </c>
      <c r="H390" s="70" t="str">
        <f>'Actual Expenditures '!$C$54</f>
        <v xml:space="preserve">TOTAL COURT-SIDE EXPENDITURES:  </v>
      </c>
      <c r="I390" s="68">
        <f>'Actual Expenditures '!$M$54</f>
        <v>0</v>
      </c>
    </row>
    <row r="391" spans="1:9">
      <c r="A391" s="54" t="e">
        <f t="shared" si="10"/>
        <v>#N/A</v>
      </c>
      <c r="B391" s="65">
        <f t="shared" si="11"/>
        <v>24</v>
      </c>
      <c r="C391" s="66" t="s">
        <v>261</v>
      </c>
      <c r="D391" s="54">
        <f>'Actual Expenditures '!$N$9</f>
        <v>744</v>
      </c>
      <c r="E391" s="65" t="str">
        <f>'Actual Expenditures '!$N$10</f>
        <v>County 
Civil</v>
      </c>
      <c r="F391" s="70" t="str">
        <f>'Actual Expenditures '!$A$11</f>
        <v>Salary and Benefits Costs:</v>
      </c>
      <c r="G391" s="70" t="str">
        <f>'Actual Expenditures '!$B$12</f>
        <v>11</v>
      </c>
      <c r="H391" s="70" t="str">
        <f>'Actual Expenditures '!$C$12</f>
        <v>Salary - Executive</v>
      </c>
      <c r="I391" s="68">
        <f>'Actual Expenditures '!$N$12</f>
        <v>0</v>
      </c>
    </row>
    <row r="392" spans="1:9">
      <c r="A392" s="54" t="e">
        <f t="shared" si="10"/>
        <v>#N/A</v>
      </c>
      <c r="B392" s="65">
        <f t="shared" si="11"/>
        <v>24</v>
      </c>
      <c r="C392" s="66" t="s">
        <v>261</v>
      </c>
      <c r="D392" s="54">
        <f>'Actual Expenditures '!$N$9</f>
        <v>744</v>
      </c>
      <c r="E392" s="65" t="str">
        <f>'Actual Expenditures '!$N$10</f>
        <v>County 
Civil</v>
      </c>
      <c r="F392" s="70" t="str">
        <f>'Actual Expenditures '!$A$11</f>
        <v>Salary and Benefits Costs:</v>
      </c>
      <c r="G392" s="70" t="str">
        <f>'Actual Expenditures '!$B$13</f>
        <v>12</v>
      </c>
      <c r="H392" s="70" t="str">
        <f>'Actual Expenditures '!$C$13</f>
        <v>Salary - Regular Employees</v>
      </c>
      <c r="I392" s="68">
        <f>'Actual Expenditures '!$N$13</f>
        <v>0</v>
      </c>
    </row>
    <row r="393" spans="1:9">
      <c r="A393" s="54" t="e">
        <f t="shared" si="10"/>
        <v>#N/A</v>
      </c>
      <c r="B393" s="65">
        <f t="shared" si="11"/>
        <v>24</v>
      </c>
      <c r="C393" s="66" t="s">
        <v>261</v>
      </c>
      <c r="D393" s="54">
        <f>'Actual Expenditures '!$N$9</f>
        <v>744</v>
      </c>
      <c r="E393" s="65" t="str">
        <f>'Actual Expenditures '!$N$10</f>
        <v>County 
Civil</v>
      </c>
      <c r="F393" s="70" t="str">
        <f>'Actual Expenditures '!$A$11</f>
        <v>Salary and Benefits Costs:</v>
      </c>
      <c r="G393" s="70">
        <f>'Actual Expenditures '!$B$14</f>
        <v>13</v>
      </c>
      <c r="H393" s="70" t="str">
        <f>'Actual Expenditures '!$C$14</f>
        <v>Salary - Other Employees (OPS, etc.)</v>
      </c>
      <c r="I393" s="68">
        <f>'Actual Expenditures '!$N$14</f>
        <v>0</v>
      </c>
    </row>
    <row r="394" spans="1:9">
      <c r="A394" s="54" t="e">
        <f t="shared" si="10"/>
        <v>#N/A</v>
      </c>
      <c r="B394" s="65">
        <f t="shared" si="11"/>
        <v>24</v>
      </c>
      <c r="C394" s="66" t="s">
        <v>261</v>
      </c>
      <c r="D394" s="54">
        <f>'Actual Expenditures '!$N$9</f>
        <v>744</v>
      </c>
      <c r="E394" s="65" t="str">
        <f>'Actual Expenditures '!$N$10</f>
        <v>County 
Civil</v>
      </c>
      <c r="F394" s="70" t="str">
        <f>'Actual Expenditures '!$A$11</f>
        <v>Salary and Benefits Costs:</v>
      </c>
      <c r="G394" s="70">
        <f>'Actual Expenditures '!$B$15</f>
        <v>14</v>
      </c>
      <c r="H394" s="70" t="str">
        <f>'Actual Expenditures '!$C$15</f>
        <v>Salary - Overtime</v>
      </c>
      <c r="I394" s="68">
        <f>'Actual Expenditures '!$N$15</f>
        <v>0</v>
      </c>
    </row>
    <row r="395" spans="1:9">
      <c r="A395" s="54" t="e">
        <f t="shared" si="10"/>
        <v>#N/A</v>
      </c>
      <c r="B395" s="65">
        <f t="shared" si="11"/>
        <v>24</v>
      </c>
      <c r="C395" s="66" t="s">
        <v>261</v>
      </c>
      <c r="D395" s="54">
        <f>'Actual Expenditures '!$N$9</f>
        <v>744</v>
      </c>
      <c r="E395" s="65" t="str">
        <f>'Actual Expenditures '!$N$10</f>
        <v>County 
Civil</v>
      </c>
      <c r="F395" s="70" t="str">
        <f>'Actual Expenditures '!$A$11</f>
        <v>Salary and Benefits Costs:</v>
      </c>
      <c r="G395" s="70" t="str">
        <f>'Actual Expenditures '!$B$16</f>
        <v>15</v>
      </c>
      <c r="H395" s="70" t="str">
        <f>'Actual Expenditures '!$C$16</f>
        <v>Salary - Special Pay</v>
      </c>
      <c r="I395" s="68">
        <f>'Actual Expenditures '!$N$16</f>
        <v>0</v>
      </c>
    </row>
    <row r="396" spans="1:9">
      <c r="A396" s="54" t="e">
        <f t="shared" si="10"/>
        <v>#N/A</v>
      </c>
      <c r="B396" s="65">
        <f t="shared" si="11"/>
        <v>24</v>
      </c>
      <c r="C396" s="66" t="s">
        <v>261</v>
      </c>
      <c r="D396" s="54">
        <f>'Actual Expenditures '!$N$9</f>
        <v>744</v>
      </c>
      <c r="E396" s="65" t="str">
        <f>'Actual Expenditures '!$N$10</f>
        <v>County 
Civil</v>
      </c>
      <c r="F396" s="70" t="str">
        <f>'Actual Expenditures '!$A$11</f>
        <v>Salary and Benefits Costs:</v>
      </c>
      <c r="G396" s="70" t="str">
        <f>'Actual Expenditures '!$B$17</f>
        <v>16</v>
      </c>
      <c r="H396" s="70" t="str">
        <f>'Actual Expenditures '!$C$17</f>
        <v>Compensated Leave</v>
      </c>
      <c r="I396" s="68">
        <f>'Actual Expenditures '!$N$17</f>
        <v>0</v>
      </c>
    </row>
    <row r="397" spans="1:9">
      <c r="A397" s="54" t="e">
        <f t="shared" si="10"/>
        <v>#N/A</v>
      </c>
      <c r="B397" s="65">
        <f t="shared" si="11"/>
        <v>24</v>
      </c>
      <c r="C397" s="66" t="s">
        <v>261</v>
      </c>
      <c r="D397" s="54">
        <f>'Actual Expenditures '!$N$9</f>
        <v>744</v>
      </c>
      <c r="E397" s="65" t="str">
        <f>'Actual Expenditures '!$N$10</f>
        <v>County 
Civil</v>
      </c>
      <c r="F397" s="70" t="str">
        <f>'Actual Expenditures '!$A$11</f>
        <v>Salary and Benefits Costs:</v>
      </c>
      <c r="G397" s="70" t="str">
        <f>'Actual Expenditures '!$B$18</f>
        <v>17</v>
      </c>
      <c r="H397" s="70" t="str">
        <f>'Actual Expenditures '!$C$18</f>
        <v>Compensated Sick Leave</v>
      </c>
      <c r="I397" s="68">
        <f>'Actual Expenditures '!$N$18</f>
        <v>0</v>
      </c>
    </row>
    <row r="398" spans="1:9">
      <c r="A398" s="54" t="e">
        <f t="shared" si="10"/>
        <v>#N/A</v>
      </c>
      <c r="B398" s="65">
        <f t="shared" si="11"/>
        <v>24</v>
      </c>
      <c r="C398" s="66" t="s">
        <v>261</v>
      </c>
      <c r="D398" s="54">
        <f>'Actual Expenditures '!$N$9</f>
        <v>744</v>
      </c>
      <c r="E398" s="65" t="str">
        <f>'Actual Expenditures '!$N$10</f>
        <v>County 
Civil</v>
      </c>
      <c r="F398" s="70" t="str">
        <f>'Actual Expenditures '!$A$11</f>
        <v>Salary and Benefits Costs:</v>
      </c>
      <c r="G398" s="70" t="str">
        <f>'Actual Expenditures '!$B$19</f>
        <v>18</v>
      </c>
      <c r="H398" s="70" t="str">
        <f>'Actual Expenditures '!$C$19</f>
        <v>Compensated Compensatory Leave</v>
      </c>
      <c r="I398" s="68">
        <f>'Actual Expenditures '!$N$19</f>
        <v>0</v>
      </c>
    </row>
    <row r="399" spans="1:9">
      <c r="A399" s="54" t="e">
        <f t="shared" si="10"/>
        <v>#N/A</v>
      </c>
      <c r="B399" s="65">
        <f t="shared" si="11"/>
        <v>24</v>
      </c>
      <c r="C399" s="66" t="s">
        <v>261</v>
      </c>
      <c r="D399" s="54">
        <f>'Actual Expenditures '!$N$9</f>
        <v>744</v>
      </c>
      <c r="E399" s="65" t="str">
        <f>'Actual Expenditures '!$N$10</f>
        <v>County 
Civil</v>
      </c>
      <c r="F399" s="70" t="str">
        <f>'Actual Expenditures '!$A$11</f>
        <v>Salary and Benefits Costs:</v>
      </c>
      <c r="G399" s="70" t="str">
        <f>'Actual Expenditures '!$B$20</f>
        <v>21</v>
      </c>
      <c r="H399" s="70" t="str">
        <f>'Actual Expenditures '!$C$20</f>
        <v>FICA Taxes</v>
      </c>
      <c r="I399" s="68">
        <f>'Actual Expenditures '!$N$20</f>
        <v>0</v>
      </c>
    </row>
    <row r="400" spans="1:9">
      <c r="A400" s="54" t="e">
        <f t="shared" si="10"/>
        <v>#N/A</v>
      </c>
      <c r="B400" s="65">
        <f t="shared" si="11"/>
        <v>24</v>
      </c>
      <c r="C400" s="66" t="s">
        <v>261</v>
      </c>
      <c r="D400" s="54">
        <f>'Actual Expenditures '!$N$9</f>
        <v>744</v>
      </c>
      <c r="E400" s="65" t="str">
        <f>'Actual Expenditures '!$N$10</f>
        <v>County 
Civil</v>
      </c>
      <c r="F400" s="70" t="str">
        <f>'Actual Expenditures '!$A$11</f>
        <v>Salary and Benefits Costs:</v>
      </c>
      <c r="G400" s="70" t="str">
        <f>'Actual Expenditures '!$B$21</f>
        <v>22</v>
      </c>
      <c r="H400" s="70" t="str">
        <f>'Actual Expenditures '!$C$21</f>
        <v>FRS - Retirement Contributions</v>
      </c>
      <c r="I400" s="68">
        <f>'Actual Expenditures '!$N$21</f>
        <v>0</v>
      </c>
    </row>
    <row r="401" spans="1:9">
      <c r="A401" s="54" t="e">
        <f t="shared" si="10"/>
        <v>#N/A</v>
      </c>
      <c r="B401" s="65">
        <f t="shared" si="11"/>
        <v>24</v>
      </c>
      <c r="C401" s="66" t="s">
        <v>261</v>
      </c>
      <c r="D401" s="54">
        <f>'Actual Expenditures '!$N$9</f>
        <v>744</v>
      </c>
      <c r="E401" s="65" t="str">
        <f>'Actual Expenditures '!$N$10</f>
        <v>County 
Civil</v>
      </c>
      <c r="F401" s="70" t="str">
        <f>'Actual Expenditures '!$A$11</f>
        <v>Salary and Benefits Costs:</v>
      </c>
      <c r="G401" s="70" t="str">
        <f>'Actual Expenditures '!$B$22</f>
        <v>23</v>
      </c>
      <c r="H401" s="70" t="str">
        <f>'Actual Expenditures '!$C$22</f>
        <v>Life and Health Insurance (and Other Benefits)</v>
      </c>
      <c r="I401" s="68">
        <f>'Actual Expenditures '!$N$22</f>
        <v>0</v>
      </c>
    </row>
    <row r="402" spans="1:9">
      <c r="A402" s="54" t="e">
        <f t="shared" si="10"/>
        <v>#N/A</v>
      </c>
      <c r="B402" s="65">
        <f t="shared" si="11"/>
        <v>24</v>
      </c>
      <c r="C402" s="66" t="s">
        <v>261</v>
      </c>
      <c r="D402" s="54">
        <f>'Actual Expenditures '!$N$9</f>
        <v>744</v>
      </c>
      <c r="E402" s="65" t="str">
        <f>'Actual Expenditures '!$N$10</f>
        <v>County 
Civil</v>
      </c>
      <c r="F402" s="70" t="str">
        <f>'Actual Expenditures '!$A$11</f>
        <v>Salary and Benefits Costs:</v>
      </c>
      <c r="G402" s="70" t="str">
        <f>'Actual Expenditures '!$B$23</f>
        <v>24</v>
      </c>
      <c r="H402" s="70" t="str">
        <f>'Actual Expenditures '!$C$23</f>
        <v>Workers' Compensation</v>
      </c>
      <c r="I402" s="68">
        <f>'Actual Expenditures '!$N$23</f>
        <v>0</v>
      </c>
    </row>
    <row r="403" spans="1:9">
      <c r="A403" s="54" t="e">
        <f t="shared" si="10"/>
        <v>#N/A</v>
      </c>
      <c r="B403" s="65">
        <f t="shared" si="11"/>
        <v>24</v>
      </c>
      <c r="C403" s="66" t="s">
        <v>261</v>
      </c>
      <c r="D403" s="54">
        <f>'Actual Expenditures '!$N$9</f>
        <v>744</v>
      </c>
      <c r="E403" s="65" t="str">
        <f>'Actual Expenditures '!$N$10</f>
        <v>County 
Civil</v>
      </c>
      <c r="F403" s="70" t="str">
        <f>'Actual Expenditures '!$A$11</f>
        <v>Salary and Benefits Costs:</v>
      </c>
      <c r="G403" s="70" t="str">
        <f>'Actual Expenditures '!$B$24</f>
        <v>25</v>
      </c>
      <c r="H403" s="70" t="str">
        <f>'Actual Expenditures '!$C$24</f>
        <v>Unemployment Compensation</v>
      </c>
      <c r="I403" s="68">
        <f>'Actual Expenditures '!$N$24</f>
        <v>0</v>
      </c>
    </row>
    <row r="404" spans="1:9">
      <c r="A404" s="54" t="e">
        <f t="shared" si="10"/>
        <v>#N/A</v>
      </c>
      <c r="B404" s="65">
        <f t="shared" si="11"/>
        <v>24</v>
      </c>
      <c r="C404" s="66" t="s">
        <v>261</v>
      </c>
      <c r="D404" s="54">
        <f>'Actual Expenditures '!$N$9</f>
        <v>744</v>
      </c>
      <c r="E404" s="65" t="str">
        <f>'Actual Expenditures '!$N$10</f>
        <v>County 
Civil</v>
      </c>
      <c r="F404" s="70" t="str">
        <f>'Actual Expenditures '!$A$11</f>
        <v>Salary and Benefits Costs:</v>
      </c>
      <c r="G404" s="70" t="str">
        <f>'Actual Expenditures '!$B$25</f>
        <v>26</v>
      </c>
      <c r="H404" s="70" t="str">
        <f>'Actual Expenditures '!$C$25</f>
        <v>Other Postemployment Benefits (OPEB)</v>
      </c>
      <c r="I404" s="68">
        <f>'Actual Expenditures '!$N$25</f>
        <v>0</v>
      </c>
    </row>
    <row r="405" spans="1:9">
      <c r="A405" s="54" t="e">
        <f t="shared" si="10"/>
        <v>#N/A</v>
      </c>
      <c r="B405" s="65">
        <f t="shared" si="11"/>
        <v>24</v>
      </c>
      <c r="C405" s="66" t="s">
        <v>261</v>
      </c>
      <c r="D405" s="54">
        <f>'Actual Expenditures '!$N$9</f>
        <v>744</v>
      </c>
      <c r="E405" s="65" t="str">
        <f>'Actual Expenditures '!$N$10</f>
        <v>County 
Civil</v>
      </c>
      <c r="F405" s="70" t="str">
        <f>'Actual Expenditures '!$A$11</f>
        <v>Salary and Benefits Costs:</v>
      </c>
      <c r="G405" s="70">
        <f>'Actual Expenditures '!$B$26</f>
        <v>0</v>
      </c>
      <c r="H405" s="70" t="str">
        <f>'Actual Expenditures '!$C$26</f>
        <v>TOTAL Salary and Benefits:</v>
      </c>
      <c r="I405" s="68">
        <f>'Actual Expenditures '!$N$26</f>
        <v>0</v>
      </c>
    </row>
    <row r="406" spans="1:9">
      <c r="A406" s="54" t="e">
        <f t="shared" ref="A406:A469" si="12">$A$21</f>
        <v>#N/A</v>
      </c>
      <c r="B406" s="65">
        <f t="shared" ref="B406:B469" si="13">($N$2-1999)</f>
        <v>24</v>
      </c>
      <c r="C406" s="66" t="s">
        <v>261</v>
      </c>
      <c r="D406" s="54">
        <f>'Actual Expenditures '!$N$9</f>
        <v>744</v>
      </c>
      <c r="E406" s="65" t="str">
        <f>'Actual Expenditures '!$N$10</f>
        <v>County 
Civil</v>
      </c>
      <c r="F406" s="70" t="str">
        <f>'Actual Expenditures '!$A$28</f>
        <v>Operating Costs:</v>
      </c>
      <c r="G406" s="70" t="str">
        <f>'Actual Expenditures '!$B$29</f>
        <v>31</v>
      </c>
      <c r="H406" s="70" t="str">
        <f>'Actual Expenditures '!$C$29</f>
        <v>Professional Services</v>
      </c>
      <c r="I406" s="68">
        <f>'Actual Expenditures '!$N$29</f>
        <v>0</v>
      </c>
    </row>
    <row r="407" spans="1:9">
      <c r="A407" s="54" t="e">
        <f t="shared" si="12"/>
        <v>#N/A</v>
      </c>
      <c r="B407" s="65">
        <f t="shared" si="13"/>
        <v>24</v>
      </c>
      <c r="C407" s="66" t="s">
        <v>261</v>
      </c>
      <c r="D407" s="54">
        <f>'Actual Expenditures '!$N$9</f>
        <v>744</v>
      </c>
      <c r="E407" s="65" t="str">
        <f>'Actual Expenditures '!$N$10</f>
        <v>County 
Civil</v>
      </c>
      <c r="F407" s="70" t="str">
        <f>'Actual Expenditures '!$A$28</f>
        <v>Operating Costs:</v>
      </c>
      <c r="G407" s="70" t="str">
        <f>'Actual Expenditures '!$B$30</f>
        <v>32</v>
      </c>
      <c r="H407" s="70" t="str">
        <f>'Actual Expenditures '!$C$30</f>
        <v>Accounting &amp; Auditing</v>
      </c>
      <c r="I407" s="68">
        <f>'Actual Expenditures '!$N$30</f>
        <v>0</v>
      </c>
    </row>
    <row r="408" spans="1:9">
      <c r="A408" s="54" t="e">
        <f t="shared" si="12"/>
        <v>#N/A</v>
      </c>
      <c r="B408" s="65">
        <f t="shared" si="13"/>
        <v>24</v>
      </c>
      <c r="C408" s="66" t="s">
        <v>261</v>
      </c>
      <c r="D408" s="54">
        <f>'Actual Expenditures '!$N$9</f>
        <v>744</v>
      </c>
      <c r="E408" s="65" t="str">
        <f>'Actual Expenditures '!$N$10</f>
        <v>County 
Civil</v>
      </c>
      <c r="F408" s="70" t="str">
        <f>'Actual Expenditures '!$A$28</f>
        <v>Operating Costs:</v>
      </c>
      <c r="G408" s="70" t="str">
        <f>'Actual Expenditures '!$B$31</f>
        <v>33</v>
      </c>
      <c r="H408" s="70" t="str">
        <f>'Actual Expenditures '!$C$31</f>
        <v>Court Reporter Services</v>
      </c>
      <c r="I408" s="68">
        <f>'Actual Expenditures '!$N$31</f>
        <v>0</v>
      </c>
    </row>
    <row r="409" spans="1:9">
      <c r="A409" s="54" t="e">
        <f t="shared" si="12"/>
        <v>#N/A</v>
      </c>
      <c r="B409" s="65">
        <f t="shared" si="13"/>
        <v>24</v>
      </c>
      <c r="C409" s="66" t="s">
        <v>261</v>
      </c>
      <c r="D409" s="54">
        <f>'Actual Expenditures '!$N$9</f>
        <v>744</v>
      </c>
      <c r="E409" s="65" t="str">
        <f>'Actual Expenditures '!$N$10</f>
        <v>County 
Civil</v>
      </c>
      <c r="F409" s="70" t="str">
        <f>'Actual Expenditures '!$A$28</f>
        <v>Operating Costs:</v>
      </c>
      <c r="G409" s="70" t="str">
        <f>'Actual Expenditures '!$B$32</f>
        <v>34</v>
      </c>
      <c r="H409" s="70" t="str">
        <f>'Actual Expenditures '!$C$32</f>
        <v>Other Contracted Services</v>
      </c>
      <c r="I409" s="68">
        <f>'Actual Expenditures '!$N$32</f>
        <v>0</v>
      </c>
    </row>
    <row r="410" spans="1:9">
      <c r="A410" s="54" t="e">
        <f t="shared" si="12"/>
        <v>#N/A</v>
      </c>
      <c r="B410" s="65">
        <f t="shared" si="13"/>
        <v>24</v>
      </c>
      <c r="C410" s="66" t="s">
        <v>261</v>
      </c>
      <c r="D410" s="54">
        <f>'Actual Expenditures '!$N$9</f>
        <v>744</v>
      </c>
      <c r="E410" s="65" t="str">
        <f>'Actual Expenditures '!$N$10</f>
        <v>County 
Civil</v>
      </c>
      <c r="F410" s="70" t="str">
        <f>'Actual Expenditures '!$A$28</f>
        <v>Operating Costs:</v>
      </c>
      <c r="G410" s="70" t="str">
        <f>'Actual Expenditures '!$B$33</f>
        <v>40</v>
      </c>
      <c r="H410" s="70" t="str">
        <f>'Actual Expenditures '!$C$33</f>
        <v>Travel and Per Diem</v>
      </c>
      <c r="I410" s="68">
        <f>'Actual Expenditures '!$N$33</f>
        <v>0</v>
      </c>
    </row>
    <row r="411" spans="1:9">
      <c r="A411" s="54" t="e">
        <f t="shared" si="12"/>
        <v>#N/A</v>
      </c>
      <c r="B411" s="65">
        <f t="shared" si="13"/>
        <v>24</v>
      </c>
      <c r="C411" s="66" t="s">
        <v>261</v>
      </c>
      <c r="D411" s="54">
        <f>'Actual Expenditures '!$N$9</f>
        <v>744</v>
      </c>
      <c r="E411" s="65" t="str">
        <f>'Actual Expenditures '!$N$10</f>
        <v>County 
Civil</v>
      </c>
      <c r="F411" s="70" t="str">
        <f>'Actual Expenditures '!$A$28</f>
        <v>Operating Costs:</v>
      </c>
      <c r="G411" s="70" t="str">
        <f>'Actual Expenditures '!$B$34</f>
        <v>41</v>
      </c>
      <c r="H411" s="70" t="str">
        <f>'Actual Expenditures '!$C$34</f>
        <v>Communications</v>
      </c>
      <c r="I411" s="68">
        <f>'Actual Expenditures '!$N$34</f>
        <v>0</v>
      </c>
    </row>
    <row r="412" spans="1:9">
      <c r="A412" s="54" t="e">
        <f t="shared" si="12"/>
        <v>#N/A</v>
      </c>
      <c r="B412" s="65">
        <f t="shared" si="13"/>
        <v>24</v>
      </c>
      <c r="C412" s="66" t="s">
        <v>261</v>
      </c>
      <c r="D412" s="54">
        <f>'Actual Expenditures '!$N$9</f>
        <v>744</v>
      </c>
      <c r="E412" s="65" t="str">
        <f>'Actual Expenditures '!$N$10</f>
        <v>County 
Civil</v>
      </c>
      <c r="F412" s="70" t="str">
        <f>'Actual Expenditures '!$A$28</f>
        <v>Operating Costs:</v>
      </c>
      <c r="G412" s="70" t="str">
        <f>'Actual Expenditures '!$B$35</f>
        <v>42</v>
      </c>
      <c r="H412" s="70" t="str">
        <f>'Actual Expenditures '!$C$35</f>
        <v>Freight and Postage</v>
      </c>
      <c r="I412" s="68">
        <f>'Actual Expenditures '!$N$35</f>
        <v>0</v>
      </c>
    </row>
    <row r="413" spans="1:9">
      <c r="A413" s="54" t="e">
        <f t="shared" si="12"/>
        <v>#N/A</v>
      </c>
      <c r="B413" s="65">
        <f t="shared" si="13"/>
        <v>24</v>
      </c>
      <c r="C413" s="66" t="s">
        <v>261</v>
      </c>
      <c r="D413" s="54">
        <f>'Actual Expenditures '!$N$9</f>
        <v>744</v>
      </c>
      <c r="E413" s="65" t="str">
        <f>'Actual Expenditures '!$N$10</f>
        <v>County 
Civil</v>
      </c>
      <c r="F413" s="70" t="str">
        <f>'Actual Expenditures '!$A$28</f>
        <v>Operating Costs:</v>
      </c>
      <c r="G413" s="70" t="str">
        <f>'Actual Expenditures '!$B$36</f>
        <v>43</v>
      </c>
      <c r="H413" s="70" t="str">
        <f>'Actual Expenditures '!$C$36</f>
        <v>Utilities</v>
      </c>
      <c r="I413" s="68">
        <f>'Actual Expenditures '!$N$36</f>
        <v>0</v>
      </c>
    </row>
    <row r="414" spans="1:9">
      <c r="A414" s="54" t="e">
        <f t="shared" si="12"/>
        <v>#N/A</v>
      </c>
      <c r="B414" s="65">
        <f t="shared" si="13"/>
        <v>24</v>
      </c>
      <c r="C414" s="66" t="s">
        <v>261</v>
      </c>
      <c r="D414" s="54">
        <f>'Actual Expenditures '!$N$9</f>
        <v>744</v>
      </c>
      <c r="E414" s="65" t="str">
        <f>'Actual Expenditures '!$N$10</f>
        <v>County 
Civil</v>
      </c>
      <c r="F414" s="70" t="str">
        <f>'Actual Expenditures '!$A$28</f>
        <v>Operating Costs:</v>
      </c>
      <c r="G414" s="70" t="str">
        <f>'Actual Expenditures '!$B$37</f>
        <v>44</v>
      </c>
      <c r="H414" s="70" t="str">
        <f>'Actual Expenditures '!$C$37</f>
        <v>Rentals and Leases</v>
      </c>
      <c r="I414" s="68">
        <f>'Actual Expenditures '!$N$37</f>
        <v>0</v>
      </c>
    </row>
    <row r="415" spans="1:9">
      <c r="A415" s="54" t="e">
        <f t="shared" si="12"/>
        <v>#N/A</v>
      </c>
      <c r="B415" s="65">
        <f t="shared" si="13"/>
        <v>24</v>
      </c>
      <c r="C415" s="66" t="s">
        <v>261</v>
      </c>
      <c r="D415" s="54">
        <f>'Actual Expenditures '!$N$9</f>
        <v>744</v>
      </c>
      <c r="E415" s="65" t="str">
        <f>'Actual Expenditures '!$N$10</f>
        <v>County 
Civil</v>
      </c>
      <c r="F415" s="70" t="str">
        <f>'Actual Expenditures '!$A$28</f>
        <v>Operating Costs:</v>
      </c>
      <c r="G415" s="70" t="str">
        <f>'Actual Expenditures '!$B$38</f>
        <v>45</v>
      </c>
      <c r="H415" s="70" t="str">
        <f>'Actual Expenditures '!$C$38</f>
        <v>Insurance</v>
      </c>
      <c r="I415" s="68">
        <f>'Actual Expenditures '!$N$38</f>
        <v>0</v>
      </c>
    </row>
    <row r="416" spans="1:9">
      <c r="A416" s="54" t="e">
        <f t="shared" si="12"/>
        <v>#N/A</v>
      </c>
      <c r="B416" s="65">
        <f t="shared" si="13"/>
        <v>24</v>
      </c>
      <c r="C416" s="66" t="s">
        <v>261</v>
      </c>
      <c r="D416" s="54">
        <f>'Actual Expenditures '!$N$9</f>
        <v>744</v>
      </c>
      <c r="E416" s="65" t="str">
        <f>'Actual Expenditures '!$N$10</f>
        <v>County 
Civil</v>
      </c>
      <c r="F416" s="70" t="str">
        <f>'Actual Expenditures '!$A$28</f>
        <v>Operating Costs:</v>
      </c>
      <c r="G416" s="70" t="str">
        <f>'Actual Expenditures '!$B$39</f>
        <v>46</v>
      </c>
      <c r="H416" s="70" t="str">
        <f>'Actual Expenditures '!$C$39</f>
        <v>Repair and Maintenance</v>
      </c>
      <c r="I416" s="68">
        <f>'Actual Expenditures '!$N$39</f>
        <v>0</v>
      </c>
    </row>
    <row r="417" spans="1:9">
      <c r="A417" s="54" t="e">
        <f t="shared" si="12"/>
        <v>#N/A</v>
      </c>
      <c r="B417" s="65">
        <f t="shared" si="13"/>
        <v>24</v>
      </c>
      <c r="C417" s="66" t="s">
        <v>261</v>
      </c>
      <c r="D417" s="54">
        <f>'Actual Expenditures '!$N$9</f>
        <v>744</v>
      </c>
      <c r="E417" s="65" t="str">
        <f>'Actual Expenditures '!$N$10</f>
        <v>County 
Civil</v>
      </c>
      <c r="F417" s="70" t="str">
        <f>'Actual Expenditures '!$A$28</f>
        <v>Operating Costs:</v>
      </c>
      <c r="G417" s="70" t="str">
        <f>'Actual Expenditures '!$B$40</f>
        <v>47</v>
      </c>
      <c r="H417" s="70" t="str">
        <f>'Actual Expenditures '!$C$40</f>
        <v>Printing and Binding</v>
      </c>
      <c r="I417" s="68">
        <f>'Actual Expenditures '!$N$40</f>
        <v>0</v>
      </c>
    </row>
    <row r="418" spans="1:9">
      <c r="A418" s="54" t="e">
        <f t="shared" si="12"/>
        <v>#N/A</v>
      </c>
      <c r="B418" s="65">
        <f t="shared" si="13"/>
        <v>24</v>
      </c>
      <c r="C418" s="66" t="s">
        <v>261</v>
      </c>
      <c r="D418" s="54">
        <f>'Actual Expenditures '!$N$9</f>
        <v>744</v>
      </c>
      <c r="E418" s="65" t="str">
        <f>'Actual Expenditures '!$N$10</f>
        <v>County 
Civil</v>
      </c>
      <c r="F418" s="70" t="str">
        <f>'Actual Expenditures '!$A$28</f>
        <v>Operating Costs:</v>
      </c>
      <c r="G418" s="70" t="str">
        <f>'Actual Expenditures '!$B$41</f>
        <v>48</v>
      </c>
      <c r="H418" s="70" t="str">
        <f>'Actual Expenditures '!$C$41</f>
        <v>Promotional Activities</v>
      </c>
      <c r="I418" s="68">
        <f>'Actual Expenditures '!$N$41</f>
        <v>0</v>
      </c>
    </row>
    <row r="419" spans="1:9">
      <c r="A419" s="54" t="e">
        <f t="shared" si="12"/>
        <v>#N/A</v>
      </c>
      <c r="B419" s="65">
        <f t="shared" si="13"/>
        <v>24</v>
      </c>
      <c r="C419" s="66" t="s">
        <v>261</v>
      </c>
      <c r="D419" s="54">
        <f>'Actual Expenditures '!$N$9</f>
        <v>744</v>
      </c>
      <c r="E419" s="65" t="str">
        <f>'Actual Expenditures '!$N$10</f>
        <v>County 
Civil</v>
      </c>
      <c r="F419" s="70" t="str">
        <f>'Actual Expenditures '!$A$28</f>
        <v>Operating Costs:</v>
      </c>
      <c r="G419" s="70" t="str">
        <f>'Actual Expenditures '!$B$42</f>
        <v>49</v>
      </c>
      <c r="H419" s="70" t="str">
        <f>'Actual Expenditures '!$C$42</f>
        <v>Other Current Charges &amp; Obligations</v>
      </c>
      <c r="I419" s="68">
        <f>'Actual Expenditures '!$N$42</f>
        <v>0</v>
      </c>
    </row>
    <row r="420" spans="1:9">
      <c r="A420" s="54" t="e">
        <f t="shared" si="12"/>
        <v>#N/A</v>
      </c>
      <c r="B420" s="65">
        <f t="shared" si="13"/>
        <v>24</v>
      </c>
      <c r="C420" s="66" t="s">
        <v>261</v>
      </c>
      <c r="D420" s="54">
        <f>'Actual Expenditures '!$N$9</f>
        <v>744</v>
      </c>
      <c r="E420" s="65" t="str">
        <f>'Actual Expenditures '!$N$10</f>
        <v>County 
Civil</v>
      </c>
      <c r="F420" s="70" t="str">
        <f>'Actual Expenditures '!$A$28</f>
        <v>Operating Costs:</v>
      </c>
      <c r="G420" s="70" t="str">
        <f>'Actual Expenditures '!$B$43</f>
        <v>51</v>
      </c>
      <c r="H420" s="70" t="str">
        <f>'Actual Expenditures '!$C$43</f>
        <v>Office Supplies</v>
      </c>
      <c r="I420" s="68">
        <f>'Actual Expenditures '!$N$43</f>
        <v>0</v>
      </c>
    </row>
    <row r="421" spans="1:9">
      <c r="A421" s="54" t="e">
        <f t="shared" si="12"/>
        <v>#N/A</v>
      </c>
      <c r="B421" s="65">
        <f t="shared" si="13"/>
        <v>24</v>
      </c>
      <c r="C421" s="66" t="s">
        <v>261</v>
      </c>
      <c r="D421" s="54">
        <f>'Actual Expenditures '!$N$9</f>
        <v>744</v>
      </c>
      <c r="E421" s="65" t="str">
        <f>'Actual Expenditures '!$N$10</f>
        <v>County 
Civil</v>
      </c>
      <c r="F421" s="70" t="str">
        <f>'Actual Expenditures '!$A$28</f>
        <v>Operating Costs:</v>
      </c>
      <c r="G421" s="70" t="str">
        <f>'Actual Expenditures '!$B$44</f>
        <v>52</v>
      </c>
      <c r="H421" s="70" t="str">
        <f>'Actual Expenditures '!$C$44</f>
        <v>Operating Supplies</v>
      </c>
      <c r="I421" s="68">
        <f>'Actual Expenditures '!$N$44</f>
        <v>0</v>
      </c>
    </row>
    <row r="422" spans="1:9">
      <c r="A422" s="54" t="e">
        <f t="shared" si="12"/>
        <v>#N/A</v>
      </c>
      <c r="B422" s="65">
        <f t="shared" si="13"/>
        <v>24</v>
      </c>
      <c r="C422" s="66" t="s">
        <v>261</v>
      </c>
      <c r="D422" s="54">
        <f>'Actual Expenditures '!$N$9</f>
        <v>744</v>
      </c>
      <c r="E422" s="65" t="str">
        <f>'Actual Expenditures '!$N$10</f>
        <v>County 
Civil</v>
      </c>
      <c r="F422" s="70" t="str">
        <f>'Actual Expenditures '!$A$28</f>
        <v>Operating Costs:</v>
      </c>
      <c r="G422" s="70" t="str">
        <f>'Actual Expenditures '!$B$45</f>
        <v>54</v>
      </c>
      <c r="H422" s="70" t="str">
        <f>'Actual Expenditures '!$C$45</f>
        <v>Books, Publications, Subscriptions, Memberships</v>
      </c>
      <c r="I422" s="68">
        <f>'Actual Expenditures '!$N$45</f>
        <v>0</v>
      </c>
    </row>
    <row r="423" spans="1:9">
      <c r="A423" s="54" t="e">
        <f t="shared" si="12"/>
        <v>#N/A</v>
      </c>
      <c r="B423" s="65">
        <f t="shared" si="13"/>
        <v>24</v>
      </c>
      <c r="C423" s="66" t="s">
        <v>261</v>
      </c>
      <c r="D423" s="54">
        <f>'Actual Expenditures '!$N$9</f>
        <v>744</v>
      </c>
      <c r="E423" s="65" t="str">
        <f>'Actual Expenditures '!$N$10</f>
        <v>County 
Civil</v>
      </c>
      <c r="F423" s="70" t="str">
        <f>'Actual Expenditures '!$A$28</f>
        <v>Operating Costs:</v>
      </c>
      <c r="G423" s="70" t="str">
        <f>'Actual Expenditures '!$B$46</f>
        <v>55</v>
      </c>
      <c r="H423" s="70" t="str">
        <f>'Actual Expenditures '!$C$46</f>
        <v>Training</v>
      </c>
      <c r="I423" s="68">
        <f>'Actual Expenditures '!$N$46</f>
        <v>0</v>
      </c>
    </row>
    <row r="424" spans="1:9">
      <c r="A424" s="54" t="e">
        <f t="shared" si="12"/>
        <v>#N/A</v>
      </c>
      <c r="B424" s="65">
        <f t="shared" si="13"/>
        <v>24</v>
      </c>
      <c r="C424" s="66" t="s">
        <v>261</v>
      </c>
      <c r="D424" s="54">
        <f>'Actual Expenditures '!$N$9</f>
        <v>744</v>
      </c>
      <c r="E424" s="65" t="str">
        <f>'Actual Expenditures '!$N$10</f>
        <v>County 
Civil</v>
      </c>
      <c r="F424" s="70" t="str">
        <f>'Actual Expenditures '!$A$28</f>
        <v>Operating Costs:</v>
      </c>
      <c r="G424" s="70" t="str">
        <f>'Actual Expenditures '!$B$47</f>
        <v>59</v>
      </c>
      <c r="H424" s="70" t="str">
        <f>'Actual Expenditures '!$C$47</f>
        <v>Depreciation</v>
      </c>
      <c r="I424" s="68">
        <f>'Actual Expenditures '!$N$47</f>
        <v>0</v>
      </c>
    </row>
    <row r="425" spans="1:9">
      <c r="A425" s="54" t="e">
        <f t="shared" si="12"/>
        <v>#N/A</v>
      </c>
      <c r="B425" s="65">
        <f t="shared" si="13"/>
        <v>24</v>
      </c>
      <c r="C425" s="66" t="s">
        <v>261</v>
      </c>
      <c r="D425" s="54">
        <f>'Actual Expenditures '!$N$9</f>
        <v>744</v>
      </c>
      <c r="E425" s="65" t="str">
        <f>'Actual Expenditures '!$N$10</f>
        <v>County 
Civil</v>
      </c>
      <c r="F425" s="70" t="str">
        <f>'Actual Expenditures '!$A$28</f>
        <v>Operating Costs:</v>
      </c>
      <c r="G425" s="70">
        <f>'Actual Expenditures '!$B$48</f>
        <v>0</v>
      </c>
      <c r="H425" s="70" t="str">
        <f>'Actual Expenditures '!$C$48</f>
        <v>TOTAL Operating Costs:</v>
      </c>
      <c r="I425" s="68">
        <f>'Actual Expenditures '!$N$48</f>
        <v>0</v>
      </c>
    </row>
    <row r="426" spans="1:9">
      <c r="A426" s="54" t="e">
        <f t="shared" si="12"/>
        <v>#N/A</v>
      </c>
      <c r="B426" s="65">
        <f t="shared" si="13"/>
        <v>24</v>
      </c>
      <c r="C426" s="66" t="s">
        <v>261</v>
      </c>
      <c r="D426" s="54">
        <f>'Actual Expenditures '!$N$9</f>
        <v>744</v>
      </c>
      <c r="E426" s="65" t="str">
        <f>'Actual Expenditures '!$N$10</f>
        <v>County 
Civil</v>
      </c>
      <c r="F426" s="70" t="str">
        <f>'Actual Expenditures '!$A$50</f>
        <v>Capital Costs:</v>
      </c>
      <c r="G426" s="70" t="str">
        <f>'Actual Expenditures '!$B$51</f>
        <v>60 - 68</v>
      </c>
      <c r="H426" s="70" t="str">
        <f>'Actual Expenditures '!$C$51</f>
        <v>TOTAL Capital Costs:</v>
      </c>
      <c r="I426" s="68">
        <f>'Actual Expenditures '!$N$51</f>
        <v>0</v>
      </c>
    </row>
    <row r="427" spans="1:9">
      <c r="A427" s="54" t="e">
        <f t="shared" si="12"/>
        <v>#N/A</v>
      </c>
      <c r="B427" s="65">
        <f t="shared" si="13"/>
        <v>24</v>
      </c>
      <c r="C427" s="66" t="s">
        <v>261</v>
      </c>
      <c r="D427" s="54">
        <f>'Actual Expenditures '!$N$9</f>
        <v>744</v>
      </c>
      <c r="E427" s="65" t="str">
        <f>'Actual Expenditures '!$N$10</f>
        <v>County 
Civil</v>
      </c>
      <c r="F427" s="70" t="s">
        <v>265</v>
      </c>
      <c r="G427" s="70" t="s">
        <v>266</v>
      </c>
      <c r="H427" s="70" t="str">
        <f>'Actual Expenditures '!$C$54</f>
        <v xml:space="preserve">TOTAL COURT-SIDE EXPENDITURES:  </v>
      </c>
      <c r="I427" s="68">
        <f>'Actual Expenditures '!$N$54</f>
        <v>0</v>
      </c>
    </row>
    <row r="428" spans="1:9">
      <c r="A428" s="54" t="e">
        <f t="shared" si="12"/>
        <v>#N/A</v>
      </c>
      <c r="B428" s="65">
        <f t="shared" si="13"/>
        <v>24</v>
      </c>
      <c r="C428" s="66" t="s">
        <v>261</v>
      </c>
      <c r="D428" s="54">
        <f>'Actual Expenditures '!$O$9</f>
        <v>764</v>
      </c>
      <c r="E428" s="65" t="str">
        <f>'Actual Expenditures '!$O$10</f>
        <v>Traffic</v>
      </c>
      <c r="F428" s="70" t="str">
        <f>'Actual Expenditures '!$A$11</f>
        <v>Salary and Benefits Costs:</v>
      </c>
      <c r="G428" s="70" t="str">
        <f>'Actual Expenditures '!$B$12</f>
        <v>11</v>
      </c>
      <c r="H428" s="70" t="str">
        <f>'Actual Expenditures '!$C$12</f>
        <v>Salary - Executive</v>
      </c>
      <c r="I428" s="71">
        <f>'Actual Expenditures '!$O$12</f>
        <v>0</v>
      </c>
    </row>
    <row r="429" spans="1:9">
      <c r="A429" s="54" t="e">
        <f t="shared" si="12"/>
        <v>#N/A</v>
      </c>
      <c r="B429" s="65">
        <f t="shared" si="13"/>
        <v>24</v>
      </c>
      <c r="C429" s="66" t="s">
        <v>261</v>
      </c>
      <c r="D429" s="54">
        <f>'Actual Expenditures '!$O$9</f>
        <v>764</v>
      </c>
      <c r="E429" s="65" t="str">
        <f>'Actual Expenditures '!$O$10</f>
        <v>Traffic</v>
      </c>
      <c r="F429" s="70" t="str">
        <f>'Actual Expenditures '!$A$11</f>
        <v>Salary and Benefits Costs:</v>
      </c>
      <c r="G429" s="70" t="str">
        <f>'Actual Expenditures '!$B$13</f>
        <v>12</v>
      </c>
      <c r="H429" s="70" t="str">
        <f>'Actual Expenditures '!$C$13</f>
        <v>Salary - Regular Employees</v>
      </c>
      <c r="I429" s="71">
        <f>'Actual Expenditures '!$O$13</f>
        <v>0</v>
      </c>
    </row>
    <row r="430" spans="1:9">
      <c r="A430" s="54" t="e">
        <f t="shared" si="12"/>
        <v>#N/A</v>
      </c>
      <c r="B430" s="65">
        <f t="shared" si="13"/>
        <v>24</v>
      </c>
      <c r="C430" s="66" t="s">
        <v>261</v>
      </c>
      <c r="D430" s="54">
        <f>'Actual Expenditures '!$O$9</f>
        <v>764</v>
      </c>
      <c r="E430" s="65" t="str">
        <f>'Actual Expenditures '!$O$10</f>
        <v>Traffic</v>
      </c>
      <c r="F430" s="70" t="str">
        <f>'Actual Expenditures '!$A$11</f>
        <v>Salary and Benefits Costs:</v>
      </c>
      <c r="G430" s="70">
        <f>'Actual Expenditures '!$B$14</f>
        <v>13</v>
      </c>
      <c r="H430" s="70" t="str">
        <f>'Actual Expenditures '!$C$14</f>
        <v>Salary - Other Employees (OPS, etc.)</v>
      </c>
      <c r="I430" s="71">
        <f>'Actual Expenditures '!$O$14</f>
        <v>0</v>
      </c>
    </row>
    <row r="431" spans="1:9">
      <c r="A431" s="54" t="e">
        <f t="shared" si="12"/>
        <v>#N/A</v>
      </c>
      <c r="B431" s="65">
        <f t="shared" si="13"/>
        <v>24</v>
      </c>
      <c r="C431" s="66" t="s">
        <v>261</v>
      </c>
      <c r="D431" s="54">
        <f>'Actual Expenditures '!$O$9</f>
        <v>764</v>
      </c>
      <c r="E431" s="65" t="str">
        <f>'Actual Expenditures '!$O$10</f>
        <v>Traffic</v>
      </c>
      <c r="F431" s="70" t="str">
        <f>'Actual Expenditures '!$A$11</f>
        <v>Salary and Benefits Costs:</v>
      </c>
      <c r="G431" s="70">
        <f>'Actual Expenditures '!$B$15</f>
        <v>14</v>
      </c>
      <c r="H431" s="70" t="str">
        <f>'Actual Expenditures '!$C$15</f>
        <v>Salary - Overtime</v>
      </c>
      <c r="I431" s="71">
        <f>'Actual Expenditures '!$O$15</f>
        <v>0</v>
      </c>
    </row>
    <row r="432" spans="1:9">
      <c r="A432" s="54" t="e">
        <f t="shared" si="12"/>
        <v>#N/A</v>
      </c>
      <c r="B432" s="65">
        <f t="shared" si="13"/>
        <v>24</v>
      </c>
      <c r="C432" s="66" t="s">
        <v>261</v>
      </c>
      <c r="D432" s="54">
        <f>'Actual Expenditures '!$O$9</f>
        <v>764</v>
      </c>
      <c r="E432" s="65" t="str">
        <f>'Actual Expenditures '!$O$10</f>
        <v>Traffic</v>
      </c>
      <c r="F432" s="70" t="str">
        <f>'Actual Expenditures '!$A$11</f>
        <v>Salary and Benefits Costs:</v>
      </c>
      <c r="G432" s="70" t="str">
        <f>'Actual Expenditures '!$B$16</f>
        <v>15</v>
      </c>
      <c r="H432" s="70" t="str">
        <f>'Actual Expenditures '!$C$16</f>
        <v>Salary - Special Pay</v>
      </c>
      <c r="I432" s="71">
        <f>'Actual Expenditures '!$O$16</f>
        <v>0</v>
      </c>
    </row>
    <row r="433" spans="1:9">
      <c r="A433" s="54" t="e">
        <f t="shared" si="12"/>
        <v>#N/A</v>
      </c>
      <c r="B433" s="65">
        <f t="shared" si="13"/>
        <v>24</v>
      </c>
      <c r="C433" s="66" t="s">
        <v>261</v>
      </c>
      <c r="D433" s="54">
        <f>'Actual Expenditures '!$O$9</f>
        <v>764</v>
      </c>
      <c r="E433" s="65" t="str">
        <f>'Actual Expenditures '!$O$10</f>
        <v>Traffic</v>
      </c>
      <c r="F433" s="70" t="str">
        <f>'Actual Expenditures '!$A$11</f>
        <v>Salary and Benefits Costs:</v>
      </c>
      <c r="G433" s="70" t="str">
        <f>'Actual Expenditures '!$B$17</f>
        <v>16</v>
      </c>
      <c r="H433" s="70" t="str">
        <f>'Actual Expenditures '!$C$17</f>
        <v>Compensated Leave</v>
      </c>
      <c r="I433" s="71">
        <f>'Actual Expenditures '!$O$17</f>
        <v>0</v>
      </c>
    </row>
    <row r="434" spans="1:9">
      <c r="A434" s="54" t="e">
        <f t="shared" si="12"/>
        <v>#N/A</v>
      </c>
      <c r="B434" s="65">
        <f t="shared" si="13"/>
        <v>24</v>
      </c>
      <c r="C434" s="66" t="s">
        <v>261</v>
      </c>
      <c r="D434" s="54">
        <f>'Actual Expenditures '!$O$9</f>
        <v>764</v>
      </c>
      <c r="E434" s="65" t="str">
        <f>'Actual Expenditures '!$O$10</f>
        <v>Traffic</v>
      </c>
      <c r="F434" s="70" t="str">
        <f>'Actual Expenditures '!$A$11</f>
        <v>Salary and Benefits Costs:</v>
      </c>
      <c r="G434" s="70" t="str">
        <f>'Actual Expenditures '!$B$18</f>
        <v>17</v>
      </c>
      <c r="H434" s="70" t="str">
        <f>'Actual Expenditures '!$C$18</f>
        <v>Compensated Sick Leave</v>
      </c>
      <c r="I434" s="71">
        <f>'Actual Expenditures '!$O$18</f>
        <v>0</v>
      </c>
    </row>
    <row r="435" spans="1:9">
      <c r="A435" s="54" t="e">
        <f t="shared" si="12"/>
        <v>#N/A</v>
      </c>
      <c r="B435" s="65">
        <f t="shared" si="13"/>
        <v>24</v>
      </c>
      <c r="C435" s="66" t="s">
        <v>261</v>
      </c>
      <c r="D435" s="54">
        <f>'Actual Expenditures '!$O$9</f>
        <v>764</v>
      </c>
      <c r="E435" s="65" t="str">
        <f>'Actual Expenditures '!$O$10</f>
        <v>Traffic</v>
      </c>
      <c r="F435" s="70" t="str">
        <f>'Actual Expenditures '!$A$11</f>
        <v>Salary and Benefits Costs:</v>
      </c>
      <c r="G435" s="70" t="str">
        <f>'Actual Expenditures '!$B$19</f>
        <v>18</v>
      </c>
      <c r="H435" s="70" t="str">
        <f>'Actual Expenditures '!$C$19</f>
        <v>Compensated Compensatory Leave</v>
      </c>
      <c r="I435" s="71">
        <f>'Actual Expenditures '!$O$19</f>
        <v>0</v>
      </c>
    </row>
    <row r="436" spans="1:9">
      <c r="A436" s="54" t="e">
        <f t="shared" si="12"/>
        <v>#N/A</v>
      </c>
      <c r="B436" s="65">
        <f t="shared" si="13"/>
        <v>24</v>
      </c>
      <c r="C436" s="66" t="s">
        <v>261</v>
      </c>
      <c r="D436" s="54">
        <f>'Actual Expenditures '!$O$9</f>
        <v>764</v>
      </c>
      <c r="E436" s="65" t="str">
        <f>'Actual Expenditures '!$O$10</f>
        <v>Traffic</v>
      </c>
      <c r="F436" s="70" t="str">
        <f>'Actual Expenditures '!$A$11</f>
        <v>Salary and Benefits Costs:</v>
      </c>
      <c r="G436" s="70" t="str">
        <f>'Actual Expenditures '!$B$20</f>
        <v>21</v>
      </c>
      <c r="H436" s="70" t="str">
        <f>'Actual Expenditures '!$C$20</f>
        <v>FICA Taxes</v>
      </c>
      <c r="I436" s="71">
        <f>'Actual Expenditures '!$O$20</f>
        <v>0</v>
      </c>
    </row>
    <row r="437" spans="1:9">
      <c r="A437" s="54" t="e">
        <f t="shared" si="12"/>
        <v>#N/A</v>
      </c>
      <c r="B437" s="65">
        <f t="shared" si="13"/>
        <v>24</v>
      </c>
      <c r="C437" s="66" t="s">
        <v>261</v>
      </c>
      <c r="D437" s="54">
        <f>'Actual Expenditures '!$O$9</f>
        <v>764</v>
      </c>
      <c r="E437" s="65" t="str">
        <f>'Actual Expenditures '!$O$10</f>
        <v>Traffic</v>
      </c>
      <c r="F437" s="70" t="str">
        <f>'Actual Expenditures '!$A$11</f>
        <v>Salary and Benefits Costs:</v>
      </c>
      <c r="G437" s="70" t="str">
        <f>'Actual Expenditures '!$B$21</f>
        <v>22</v>
      </c>
      <c r="H437" s="70" t="str">
        <f>'Actual Expenditures '!$C$21</f>
        <v>FRS - Retirement Contributions</v>
      </c>
      <c r="I437" s="71">
        <f>'Actual Expenditures '!$O$21</f>
        <v>0</v>
      </c>
    </row>
    <row r="438" spans="1:9">
      <c r="A438" s="54" t="e">
        <f t="shared" si="12"/>
        <v>#N/A</v>
      </c>
      <c r="B438" s="65">
        <f t="shared" si="13"/>
        <v>24</v>
      </c>
      <c r="C438" s="66" t="s">
        <v>261</v>
      </c>
      <c r="D438" s="54">
        <f>'Actual Expenditures '!$O$9</f>
        <v>764</v>
      </c>
      <c r="E438" s="65" t="str">
        <f>'Actual Expenditures '!$O$10</f>
        <v>Traffic</v>
      </c>
      <c r="F438" s="70" t="str">
        <f>'Actual Expenditures '!$A$11</f>
        <v>Salary and Benefits Costs:</v>
      </c>
      <c r="G438" s="70" t="str">
        <f>'Actual Expenditures '!$B$22</f>
        <v>23</v>
      </c>
      <c r="H438" s="70" t="str">
        <f>'Actual Expenditures '!$C$22</f>
        <v>Life and Health Insurance (and Other Benefits)</v>
      </c>
      <c r="I438" s="71">
        <f>'Actual Expenditures '!$O$22</f>
        <v>0</v>
      </c>
    </row>
    <row r="439" spans="1:9">
      <c r="A439" s="54" t="e">
        <f t="shared" si="12"/>
        <v>#N/A</v>
      </c>
      <c r="B439" s="65">
        <f t="shared" si="13"/>
        <v>24</v>
      </c>
      <c r="C439" s="66" t="s">
        <v>261</v>
      </c>
      <c r="D439" s="54">
        <f>'Actual Expenditures '!$O$9</f>
        <v>764</v>
      </c>
      <c r="E439" s="65" t="str">
        <f>'Actual Expenditures '!$O$10</f>
        <v>Traffic</v>
      </c>
      <c r="F439" s="70" t="str">
        <f>'Actual Expenditures '!$A$11</f>
        <v>Salary and Benefits Costs:</v>
      </c>
      <c r="G439" s="70" t="str">
        <f>'Actual Expenditures '!$B$23</f>
        <v>24</v>
      </c>
      <c r="H439" s="70" t="str">
        <f>'Actual Expenditures '!$C$23</f>
        <v>Workers' Compensation</v>
      </c>
      <c r="I439" s="71">
        <f>'Actual Expenditures '!$O$23</f>
        <v>0</v>
      </c>
    </row>
    <row r="440" spans="1:9">
      <c r="A440" s="54" t="e">
        <f t="shared" si="12"/>
        <v>#N/A</v>
      </c>
      <c r="B440" s="65">
        <f t="shared" si="13"/>
        <v>24</v>
      </c>
      <c r="C440" s="66" t="s">
        <v>261</v>
      </c>
      <c r="D440" s="54">
        <f>'Actual Expenditures '!$O$9</f>
        <v>764</v>
      </c>
      <c r="E440" s="65" t="str">
        <f>'Actual Expenditures '!$O$10</f>
        <v>Traffic</v>
      </c>
      <c r="F440" s="70" t="str">
        <f>'Actual Expenditures '!$A$11</f>
        <v>Salary and Benefits Costs:</v>
      </c>
      <c r="G440" s="70" t="str">
        <f>'Actual Expenditures '!$B$24</f>
        <v>25</v>
      </c>
      <c r="H440" s="70" t="str">
        <f>'Actual Expenditures '!$C$24</f>
        <v>Unemployment Compensation</v>
      </c>
      <c r="I440" s="71">
        <f>'Actual Expenditures '!$O$24</f>
        <v>0</v>
      </c>
    </row>
    <row r="441" spans="1:9">
      <c r="A441" s="54" t="e">
        <f t="shared" si="12"/>
        <v>#N/A</v>
      </c>
      <c r="B441" s="65">
        <f t="shared" si="13"/>
        <v>24</v>
      </c>
      <c r="C441" s="66" t="s">
        <v>261</v>
      </c>
      <c r="D441" s="54">
        <f>'Actual Expenditures '!$O$9</f>
        <v>764</v>
      </c>
      <c r="E441" s="65" t="str">
        <f>'Actual Expenditures '!$O$10</f>
        <v>Traffic</v>
      </c>
      <c r="F441" s="70" t="str">
        <f>'Actual Expenditures '!$A$11</f>
        <v>Salary and Benefits Costs:</v>
      </c>
      <c r="G441" s="70" t="str">
        <f>'Actual Expenditures '!$B$25</f>
        <v>26</v>
      </c>
      <c r="H441" s="70" t="str">
        <f>'Actual Expenditures '!$C$25</f>
        <v>Other Postemployment Benefits (OPEB)</v>
      </c>
      <c r="I441" s="71">
        <f>'Actual Expenditures '!$O$25</f>
        <v>0</v>
      </c>
    </row>
    <row r="442" spans="1:9">
      <c r="A442" s="54" t="e">
        <f t="shared" si="12"/>
        <v>#N/A</v>
      </c>
      <c r="B442" s="65">
        <f t="shared" si="13"/>
        <v>24</v>
      </c>
      <c r="C442" s="66" t="s">
        <v>261</v>
      </c>
      <c r="D442" s="54">
        <f>'Actual Expenditures '!$O$9</f>
        <v>764</v>
      </c>
      <c r="E442" s="65" t="str">
        <f>'Actual Expenditures '!$O$10</f>
        <v>Traffic</v>
      </c>
      <c r="F442" s="70" t="str">
        <f>'Actual Expenditures '!$A$11</f>
        <v>Salary and Benefits Costs:</v>
      </c>
      <c r="G442" s="70">
        <f>'Actual Expenditures '!$B$26</f>
        <v>0</v>
      </c>
      <c r="H442" s="70" t="str">
        <f>'Actual Expenditures '!$C$26</f>
        <v>TOTAL Salary and Benefits:</v>
      </c>
      <c r="I442" s="71">
        <f>'Actual Expenditures '!$O$26</f>
        <v>0</v>
      </c>
    </row>
    <row r="443" spans="1:9">
      <c r="A443" s="54" t="e">
        <f t="shared" si="12"/>
        <v>#N/A</v>
      </c>
      <c r="B443" s="65">
        <f t="shared" si="13"/>
        <v>24</v>
      </c>
      <c r="C443" s="66" t="s">
        <v>261</v>
      </c>
      <c r="D443" s="54">
        <f>'Actual Expenditures '!$O$9</f>
        <v>764</v>
      </c>
      <c r="E443" s="65" t="str">
        <f>'Actual Expenditures '!$O$10</f>
        <v>Traffic</v>
      </c>
      <c r="F443" s="70" t="str">
        <f>'Actual Expenditures '!$A$28</f>
        <v>Operating Costs:</v>
      </c>
      <c r="G443" s="70" t="str">
        <f>'Actual Expenditures '!$B$29</f>
        <v>31</v>
      </c>
      <c r="H443" s="70" t="str">
        <f>'Actual Expenditures '!$C$29</f>
        <v>Professional Services</v>
      </c>
      <c r="I443" s="71">
        <f>'Actual Expenditures '!$O$29</f>
        <v>0</v>
      </c>
    </row>
    <row r="444" spans="1:9">
      <c r="A444" s="54" t="e">
        <f t="shared" si="12"/>
        <v>#N/A</v>
      </c>
      <c r="B444" s="65">
        <f t="shared" si="13"/>
        <v>24</v>
      </c>
      <c r="C444" s="66" t="s">
        <v>261</v>
      </c>
      <c r="D444" s="54">
        <f>'Actual Expenditures '!$O$9</f>
        <v>764</v>
      </c>
      <c r="E444" s="65" t="str">
        <f>'Actual Expenditures '!$O$10</f>
        <v>Traffic</v>
      </c>
      <c r="F444" s="70" t="str">
        <f>'Actual Expenditures '!$A$28</f>
        <v>Operating Costs:</v>
      </c>
      <c r="G444" s="70" t="str">
        <f>'Actual Expenditures '!$B$30</f>
        <v>32</v>
      </c>
      <c r="H444" s="70" t="str">
        <f>'Actual Expenditures '!$C$30</f>
        <v>Accounting &amp; Auditing</v>
      </c>
      <c r="I444" s="71">
        <f>'Actual Expenditures '!$O$30</f>
        <v>0</v>
      </c>
    </row>
    <row r="445" spans="1:9">
      <c r="A445" s="54" t="e">
        <f t="shared" si="12"/>
        <v>#N/A</v>
      </c>
      <c r="B445" s="65">
        <f t="shared" si="13"/>
        <v>24</v>
      </c>
      <c r="C445" s="66" t="s">
        <v>261</v>
      </c>
      <c r="D445" s="54">
        <f>'Actual Expenditures '!$O$9</f>
        <v>764</v>
      </c>
      <c r="E445" s="65" t="str">
        <f>'Actual Expenditures '!$O$10</f>
        <v>Traffic</v>
      </c>
      <c r="F445" s="70" t="str">
        <f>'Actual Expenditures '!$A$28</f>
        <v>Operating Costs:</v>
      </c>
      <c r="G445" s="70" t="str">
        <f>'Actual Expenditures '!$B$31</f>
        <v>33</v>
      </c>
      <c r="H445" s="70" t="str">
        <f>'Actual Expenditures '!$C$31</f>
        <v>Court Reporter Services</v>
      </c>
      <c r="I445" s="71">
        <f>'Actual Expenditures '!$O$31</f>
        <v>0</v>
      </c>
    </row>
    <row r="446" spans="1:9">
      <c r="A446" s="54" t="e">
        <f t="shared" si="12"/>
        <v>#N/A</v>
      </c>
      <c r="B446" s="65">
        <f t="shared" si="13"/>
        <v>24</v>
      </c>
      <c r="C446" s="66" t="s">
        <v>261</v>
      </c>
      <c r="D446" s="54">
        <f>'Actual Expenditures '!$O$9</f>
        <v>764</v>
      </c>
      <c r="E446" s="65" t="str">
        <f>'Actual Expenditures '!$O$10</f>
        <v>Traffic</v>
      </c>
      <c r="F446" s="70" t="str">
        <f>'Actual Expenditures '!$A$28</f>
        <v>Operating Costs:</v>
      </c>
      <c r="G446" s="70" t="str">
        <f>'Actual Expenditures '!$B$32</f>
        <v>34</v>
      </c>
      <c r="H446" s="70" t="str">
        <f>'Actual Expenditures '!$C$32</f>
        <v>Other Contracted Services</v>
      </c>
      <c r="I446" s="71">
        <f>'Actual Expenditures '!$O$32</f>
        <v>0</v>
      </c>
    </row>
    <row r="447" spans="1:9">
      <c r="A447" s="54" t="e">
        <f t="shared" si="12"/>
        <v>#N/A</v>
      </c>
      <c r="B447" s="65">
        <f t="shared" si="13"/>
        <v>24</v>
      </c>
      <c r="C447" s="66" t="s">
        <v>261</v>
      </c>
      <c r="D447" s="54">
        <f>'Actual Expenditures '!$O$9</f>
        <v>764</v>
      </c>
      <c r="E447" s="65" t="str">
        <f>'Actual Expenditures '!$O$10</f>
        <v>Traffic</v>
      </c>
      <c r="F447" s="70" t="str">
        <f>'Actual Expenditures '!$A$28</f>
        <v>Operating Costs:</v>
      </c>
      <c r="G447" s="70" t="str">
        <f>'Actual Expenditures '!$B$33</f>
        <v>40</v>
      </c>
      <c r="H447" s="70" t="str">
        <f>'Actual Expenditures '!$C$33</f>
        <v>Travel and Per Diem</v>
      </c>
      <c r="I447" s="71">
        <f>'Actual Expenditures '!$O$33</f>
        <v>0</v>
      </c>
    </row>
    <row r="448" spans="1:9">
      <c r="A448" s="54" t="e">
        <f t="shared" si="12"/>
        <v>#N/A</v>
      </c>
      <c r="B448" s="65">
        <f t="shared" si="13"/>
        <v>24</v>
      </c>
      <c r="C448" s="66" t="s">
        <v>261</v>
      </c>
      <c r="D448" s="54">
        <f>'Actual Expenditures '!$O$9</f>
        <v>764</v>
      </c>
      <c r="E448" s="65" t="str">
        <f>'Actual Expenditures '!$O$10</f>
        <v>Traffic</v>
      </c>
      <c r="F448" s="70" t="str">
        <f>'Actual Expenditures '!$A$28</f>
        <v>Operating Costs:</v>
      </c>
      <c r="G448" s="70" t="str">
        <f>'Actual Expenditures '!$B$34</f>
        <v>41</v>
      </c>
      <c r="H448" s="70" t="str">
        <f>'Actual Expenditures '!$C$34</f>
        <v>Communications</v>
      </c>
      <c r="I448" s="71">
        <f>'Actual Expenditures '!$O$34</f>
        <v>0</v>
      </c>
    </row>
    <row r="449" spans="1:9">
      <c r="A449" s="54" t="e">
        <f t="shared" si="12"/>
        <v>#N/A</v>
      </c>
      <c r="B449" s="65">
        <f t="shared" si="13"/>
        <v>24</v>
      </c>
      <c r="C449" s="66" t="s">
        <v>261</v>
      </c>
      <c r="D449" s="54">
        <f>'Actual Expenditures '!$O$9</f>
        <v>764</v>
      </c>
      <c r="E449" s="65" t="str">
        <f>'Actual Expenditures '!$O$10</f>
        <v>Traffic</v>
      </c>
      <c r="F449" s="70" t="str">
        <f>'Actual Expenditures '!$A$28</f>
        <v>Operating Costs:</v>
      </c>
      <c r="G449" s="70" t="str">
        <f>'Actual Expenditures '!$B$35</f>
        <v>42</v>
      </c>
      <c r="H449" s="70" t="str">
        <f>'Actual Expenditures '!$C$35</f>
        <v>Freight and Postage</v>
      </c>
      <c r="I449" s="71">
        <f>'Actual Expenditures '!$O$35</f>
        <v>0</v>
      </c>
    </row>
    <row r="450" spans="1:9">
      <c r="A450" s="54" t="e">
        <f t="shared" si="12"/>
        <v>#N/A</v>
      </c>
      <c r="B450" s="65">
        <f t="shared" si="13"/>
        <v>24</v>
      </c>
      <c r="C450" s="66" t="s">
        <v>261</v>
      </c>
      <c r="D450" s="54">
        <f>'Actual Expenditures '!$O$9</f>
        <v>764</v>
      </c>
      <c r="E450" s="65" t="str">
        <f>'Actual Expenditures '!$O$10</f>
        <v>Traffic</v>
      </c>
      <c r="F450" s="70" t="str">
        <f>'Actual Expenditures '!$A$28</f>
        <v>Operating Costs:</v>
      </c>
      <c r="G450" s="70" t="str">
        <f>'Actual Expenditures '!$B$36</f>
        <v>43</v>
      </c>
      <c r="H450" s="70" t="str">
        <f>'Actual Expenditures '!$C$36</f>
        <v>Utilities</v>
      </c>
      <c r="I450" s="71">
        <f>'Actual Expenditures '!$O$36</f>
        <v>0</v>
      </c>
    </row>
    <row r="451" spans="1:9">
      <c r="A451" s="54" t="e">
        <f t="shared" si="12"/>
        <v>#N/A</v>
      </c>
      <c r="B451" s="65">
        <f t="shared" si="13"/>
        <v>24</v>
      </c>
      <c r="C451" s="66" t="s">
        <v>261</v>
      </c>
      <c r="D451" s="54">
        <f>'Actual Expenditures '!$O$9</f>
        <v>764</v>
      </c>
      <c r="E451" s="65" t="str">
        <f>'Actual Expenditures '!$O$10</f>
        <v>Traffic</v>
      </c>
      <c r="F451" s="70" t="str">
        <f>'Actual Expenditures '!$A$28</f>
        <v>Operating Costs:</v>
      </c>
      <c r="G451" s="70" t="str">
        <f>'Actual Expenditures '!$B$37</f>
        <v>44</v>
      </c>
      <c r="H451" s="70" t="str">
        <f>'Actual Expenditures '!$C$37</f>
        <v>Rentals and Leases</v>
      </c>
      <c r="I451" s="71">
        <f>'Actual Expenditures '!$O$37</f>
        <v>0</v>
      </c>
    </row>
    <row r="452" spans="1:9">
      <c r="A452" s="54" t="e">
        <f t="shared" si="12"/>
        <v>#N/A</v>
      </c>
      <c r="B452" s="65">
        <f t="shared" si="13"/>
        <v>24</v>
      </c>
      <c r="C452" s="66" t="s">
        <v>261</v>
      </c>
      <c r="D452" s="54">
        <f>'Actual Expenditures '!$O$9</f>
        <v>764</v>
      </c>
      <c r="E452" s="65" t="str">
        <f>'Actual Expenditures '!$O$10</f>
        <v>Traffic</v>
      </c>
      <c r="F452" s="70" t="str">
        <f>'Actual Expenditures '!$A$28</f>
        <v>Operating Costs:</v>
      </c>
      <c r="G452" s="70" t="str">
        <f>'Actual Expenditures '!$B$38</f>
        <v>45</v>
      </c>
      <c r="H452" s="70" t="str">
        <f>'Actual Expenditures '!$C$38</f>
        <v>Insurance</v>
      </c>
      <c r="I452" s="71">
        <f>'Actual Expenditures '!$O$38</f>
        <v>0</v>
      </c>
    </row>
    <row r="453" spans="1:9">
      <c r="A453" s="54" t="e">
        <f t="shared" si="12"/>
        <v>#N/A</v>
      </c>
      <c r="B453" s="65">
        <f t="shared" si="13"/>
        <v>24</v>
      </c>
      <c r="C453" s="66" t="s">
        <v>261</v>
      </c>
      <c r="D453" s="54">
        <f>'Actual Expenditures '!$O$9</f>
        <v>764</v>
      </c>
      <c r="E453" s="65" t="str">
        <f>'Actual Expenditures '!$O$10</f>
        <v>Traffic</v>
      </c>
      <c r="F453" s="70" t="str">
        <f>'Actual Expenditures '!$A$28</f>
        <v>Operating Costs:</v>
      </c>
      <c r="G453" s="70" t="str">
        <f>'Actual Expenditures '!$B$39</f>
        <v>46</v>
      </c>
      <c r="H453" s="70" t="str">
        <f>'Actual Expenditures '!$C$39</f>
        <v>Repair and Maintenance</v>
      </c>
      <c r="I453" s="71">
        <f>'Actual Expenditures '!$O$39</f>
        <v>0</v>
      </c>
    </row>
    <row r="454" spans="1:9">
      <c r="A454" s="54" t="e">
        <f t="shared" si="12"/>
        <v>#N/A</v>
      </c>
      <c r="B454" s="65">
        <f t="shared" si="13"/>
        <v>24</v>
      </c>
      <c r="C454" s="66" t="s">
        <v>261</v>
      </c>
      <c r="D454" s="54">
        <f>'Actual Expenditures '!$O$9</f>
        <v>764</v>
      </c>
      <c r="E454" s="65" t="str">
        <f>'Actual Expenditures '!$O$10</f>
        <v>Traffic</v>
      </c>
      <c r="F454" s="70" t="str">
        <f>'Actual Expenditures '!$A$28</f>
        <v>Operating Costs:</v>
      </c>
      <c r="G454" s="70" t="str">
        <f>'Actual Expenditures '!$B$40</f>
        <v>47</v>
      </c>
      <c r="H454" s="70" t="str">
        <f>'Actual Expenditures '!$C$40</f>
        <v>Printing and Binding</v>
      </c>
      <c r="I454" s="71">
        <f>'Actual Expenditures '!$O$40</f>
        <v>0</v>
      </c>
    </row>
    <row r="455" spans="1:9">
      <c r="A455" s="54" t="e">
        <f t="shared" si="12"/>
        <v>#N/A</v>
      </c>
      <c r="B455" s="65">
        <f t="shared" si="13"/>
        <v>24</v>
      </c>
      <c r="C455" s="66" t="s">
        <v>261</v>
      </c>
      <c r="D455" s="54">
        <f>'Actual Expenditures '!$O$9</f>
        <v>764</v>
      </c>
      <c r="E455" s="65" t="str">
        <f>'Actual Expenditures '!$O$10</f>
        <v>Traffic</v>
      </c>
      <c r="F455" s="70" t="str">
        <f>'Actual Expenditures '!$A$28</f>
        <v>Operating Costs:</v>
      </c>
      <c r="G455" s="70" t="str">
        <f>'Actual Expenditures '!$B$41</f>
        <v>48</v>
      </c>
      <c r="H455" s="70" t="str">
        <f>'Actual Expenditures '!$C$41</f>
        <v>Promotional Activities</v>
      </c>
      <c r="I455" s="71">
        <f>'Actual Expenditures '!$O$41</f>
        <v>0</v>
      </c>
    </row>
    <row r="456" spans="1:9">
      <c r="A456" s="54" t="e">
        <f t="shared" si="12"/>
        <v>#N/A</v>
      </c>
      <c r="B456" s="65">
        <f t="shared" si="13"/>
        <v>24</v>
      </c>
      <c r="C456" s="66" t="s">
        <v>261</v>
      </c>
      <c r="D456" s="54">
        <f>'Actual Expenditures '!$O$9</f>
        <v>764</v>
      </c>
      <c r="E456" s="65" t="str">
        <f>'Actual Expenditures '!$O$10</f>
        <v>Traffic</v>
      </c>
      <c r="F456" s="70" t="str">
        <f>'Actual Expenditures '!$A$28</f>
        <v>Operating Costs:</v>
      </c>
      <c r="G456" s="70" t="str">
        <f>'Actual Expenditures '!$B$42</f>
        <v>49</v>
      </c>
      <c r="H456" s="70" t="str">
        <f>'Actual Expenditures '!$C$42</f>
        <v>Other Current Charges &amp; Obligations</v>
      </c>
      <c r="I456" s="71">
        <f>'Actual Expenditures '!$O$42</f>
        <v>0</v>
      </c>
    </row>
    <row r="457" spans="1:9">
      <c r="A457" s="54" t="e">
        <f t="shared" si="12"/>
        <v>#N/A</v>
      </c>
      <c r="B457" s="65">
        <f t="shared" si="13"/>
        <v>24</v>
      </c>
      <c r="C457" s="66" t="s">
        <v>261</v>
      </c>
      <c r="D457" s="54">
        <f>'Actual Expenditures '!$O$9</f>
        <v>764</v>
      </c>
      <c r="E457" s="65" t="str">
        <f>'Actual Expenditures '!$O$10</f>
        <v>Traffic</v>
      </c>
      <c r="F457" s="70" t="str">
        <f>'Actual Expenditures '!$A$28</f>
        <v>Operating Costs:</v>
      </c>
      <c r="G457" s="70" t="str">
        <f>'Actual Expenditures '!$B$43</f>
        <v>51</v>
      </c>
      <c r="H457" s="70" t="str">
        <f>'Actual Expenditures '!$C$43</f>
        <v>Office Supplies</v>
      </c>
      <c r="I457" s="71">
        <f>'Actual Expenditures '!$O$43</f>
        <v>0</v>
      </c>
    </row>
    <row r="458" spans="1:9">
      <c r="A458" s="54" t="e">
        <f t="shared" si="12"/>
        <v>#N/A</v>
      </c>
      <c r="B458" s="65">
        <f t="shared" si="13"/>
        <v>24</v>
      </c>
      <c r="C458" s="66" t="s">
        <v>261</v>
      </c>
      <c r="D458" s="54">
        <f>'Actual Expenditures '!$O$9</f>
        <v>764</v>
      </c>
      <c r="E458" s="65" t="str">
        <f>'Actual Expenditures '!$O$10</f>
        <v>Traffic</v>
      </c>
      <c r="F458" s="70" t="str">
        <f>'Actual Expenditures '!$A$28</f>
        <v>Operating Costs:</v>
      </c>
      <c r="G458" s="70" t="str">
        <f>'Actual Expenditures '!$B$44</f>
        <v>52</v>
      </c>
      <c r="H458" s="70" t="str">
        <f>'Actual Expenditures '!$C$44</f>
        <v>Operating Supplies</v>
      </c>
      <c r="I458" s="71">
        <f>'Actual Expenditures '!$O$44</f>
        <v>0</v>
      </c>
    </row>
    <row r="459" spans="1:9">
      <c r="A459" s="54" t="e">
        <f t="shared" si="12"/>
        <v>#N/A</v>
      </c>
      <c r="B459" s="65">
        <f t="shared" si="13"/>
        <v>24</v>
      </c>
      <c r="C459" s="66" t="s">
        <v>261</v>
      </c>
      <c r="D459" s="54">
        <f>'Actual Expenditures '!$O$9</f>
        <v>764</v>
      </c>
      <c r="E459" s="65" t="str">
        <f>'Actual Expenditures '!$O$10</f>
        <v>Traffic</v>
      </c>
      <c r="F459" s="70" t="str">
        <f>'Actual Expenditures '!$A$28</f>
        <v>Operating Costs:</v>
      </c>
      <c r="G459" s="70" t="str">
        <f>'Actual Expenditures '!$B$45</f>
        <v>54</v>
      </c>
      <c r="H459" s="70" t="str">
        <f>'Actual Expenditures '!$C$45</f>
        <v>Books, Publications, Subscriptions, Memberships</v>
      </c>
      <c r="I459" s="71">
        <f>'Actual Expenditures '!$O$45</f>
        <v>0</v>
      </c>
    </row>
    <row r="460" spans="1:9">
      <c r="A460" s="54" t="e">
        <f t="shared" si="12"/>
        <v>#N/A</v>
      </c>
      <c r="B460" s="65">
        <f t="shared" si="13"/>
        <v>24</v>
      </c>
      <c r="C460" s="66" t="s">
        <v>261</v>
      </c>
      <c r="D460" s="54">
        <f>'Actual Expenditures '!$O$9</f>
        <v>764</v>
      </c>
      <c r="E460" s="65" t="str">
        <f>'Actual Expenditures '!$O$10</f>
        <v>Traffic</v>
      </c>
      <c r="F460" s="70" t="str">
        <f>'Actual Expenditures '!$A$28</f>
        <v>Operating Costs:</v>
      </c>
      <c r="G460" s="70" t="str">
        <f>'Actual Expenditures '!$B$46</f>
        <v>55</v>
      </c>
      <c r="H460" s="70" t="str">
        <f>'Actual Expenditures '!$C$46</f>
        <v>Training</v>
      </c>
      <c r="I460" s="71">
        <f>'Actual Expenditures '!$O$46</f>
        <v>0</v>
      </c>
    </row>
    <row r="461" spans="1:9">
      <c r="A461" s="54" t="e">
        <f t="shared" si="12"/>
        <v>#N/A</v>
      </c>
      <c r="B461" s="65">
        <f t="shared" si="13"/>
        <v>24</v>
      </c>
      <c r="C461" s="66" t="s">
        <v>261</v>
      </c>
      <c r="D461" s="54">
        <f>'Actual Expenditures '!$O$9</f>
        <v>764</v>
      </c>
      <c r="E461" s="65" t="str">
        <f>'Actual Expenditures '!$O$10</f>
        <v>Traffic</v>
      </c>
      <c r="F461" s="70" t="str">
        <f>'Actual Expenditures '!$A$28</f>
        <v>Operating Costs:</v>
      </c>
      <c r="G461" s="70" t="str">
        <f>'Actual Expenditures '!$B$47</f>
        <v>59</v>
      </c>
      <c r="H461" s="70" t="str">
        <f>'Actual Expenditures '!$C$47</f>
        <v>Depreciation</v>
      </c>
      <c r="I461" s="71">
        <f>'Actual Expenditures '!$O$47</f>
        <v>0</v>
      </c>
    </row>
    <row r="462" spans="1:9">
      <c r="A462" s="54" t="e">
        <f t="shared" si="12"/>
        <v>#N/A</v>
      </c>
      <c r="B462" s="65">
        <f t="shared" si="13"/>
        <v>24</v>
      </c>
      <c r="C462" s="66" t="s">
        <v>261</v>
      </c>
      <c r="D462" s="54">
        <f>'Actual Expenditures '!$O$9</f>
        <v>764</v>
      </c>
      <c r="E462" s="65" t="str">
        <f>'Actual Expenditures '!$O$10</f>
        <v>Traffic</v>
      </c>
      <c r="F462" s="70" t="str">
        <f>'Actual Expenditures '!$A$28</f>
        <v>Operating Costs:</v>
      </c>
      <c r="G462" s="70">
        <f>'Actual Expenditures '!$B$48</f>
        <v>0</v>
      </c>
      <c r="H462" s="70" t="str">
        <f>'Actual Expenditures '!$C$48</f>
        <v>TOTAL Operating Costs:</v>
      </c>
      <c r="I462" s="71">
        <f>'Actual Expenditures '!$O$48</f>
        <v>0</v>
      </c>
    </row>
    <row r="463" spans="1:9">
      <c r="A463" s="54" t="e">
        <f t="shared" si="12"/>
        <v>#N/A</v>
      </c>
      <c r="B463" s="65">
        <f t="shared" si="13"/>
        <v>24</v>
      </c>
      <c r="C463" s="66" t="s">
        <v>261</v>
      </c>
      <c r="D463" s="54">
        <f>'Actual Expenditures '!$O$9</f>
        <v>764</v>
      </c>
      <c r="E463" s="65" t="str">
        <f>'Actual Expenditures '!$O$10</f>
        <v>Traffic</v>
      </c>
      <c r="F463" s="70" t="str">
        <f>'Actual Expenditures '!$A$50</f>
        <v>Capital Costs:</v>
      </c>
      <c r="G463" s="70" t="str">
        <f>'Actual Expenditures '!$B$51</f>
        <v>60 - 68</v>
      </c>
      <c r="H463" s="70" t="str">
        <f>'Actual Expenditures '!$C$51</f>
        <v>TOTAL Capital Costs:</v>
      </c>
      <c r="I463" s="71">
        <f>'Actual Expenditures '!$O$51</f>
        <v>0</v>
      </c>
    </row>
    <row r="464" spans="1:9">
      <c r="A464" s="54" t="e">
        <f t="shared" si="12"/>
        <v>#N/A</v>
      </c>
      <c r="B464" s="65">
        <f t="shared" si="13"/>
        <v>24</v>
      </c>
      <c r="C464" s="66" t="s">
        <v>261</v>
      </c>
      <c r="D464" s="54">
        <f>'Actual Expenditures '!$O$9</f>
        <v>764</v>
      </c>
      <c r="E464" s="65" t="str">
        <f>'Actual Expenditures '!$O$10</f>
        <v>Traffic</v>
      </c>
      <c r="F464" s="70" t="s">
        <v>265</v>
      </c>
      <c r="G464" s="70" t="s">
        <v>266</v>
      </c>
      <c r="H464" s="70" t="str">
        <f>'Actual Expenditures '!$C$54</f>
        <v xml:space="preserve">TOTAL COURT-SIDE EXPENDITURES:  </v>
      </c>
      <c r="I464" s="71">
        <f>'Actual Expenditures '!$O$54</f>
        <v>0</v>
      </c>
    </row>
    <row r="465" spans="1:9">
      <c r="A465" s="54" t="e">
        <f t="shared" si="12"/>
        <v>#N/A</v>
      </c>
      <c r="B465" s="65">
        <f t="shared" si="13"/>
        <v>24</v>
      </c>
      <c r="C465" s="66" t="s">
        <v>261</v>
      </c>
      <c r="D465" s="66" t="s">
        <v>267</v>
      </c>
      <c r="E465" s="65" t="str">
        <f>'Actual Expenditures '!$P$10</f>
        <v>Other</v>
      </c>
      <c r="F465" s="70" t="str">
        <f>'Actual Expenditures '!$A$11</f>
        <v>Salary and Benefits Costs:</v>
      </c>
      <c r="G465" s="70" t="str">
        <f>'Actual Expenditures '!$B$12</f>
        <v>11</v>
      </c>
      <c r="H465" s="70" t="str">
        <f>'Actual Expenditures '!$C$12</f>
        <v>Salary - Executive</v>
      </c>
      <c r="I465" s="71">
        <f>'Actual Expenditures '!$P$12</f>
        <v>0</v>
      </c>
    </row>
    <row r="466" spans="1:9">
      <c r="A466" s="54" t="e">
        <f t="shared" si="12"/>
        <v>#N/A</v>
      </c>
      <c r="B466" s="65">
        <f t="shared" si="13"/>
        <v>24</v>
      </c>
      <c r="C466" s="66" t="s">
        <v>261</v>
      </c>
      <c r="D466" s="66" t="s">
        <v>267</v>
      </c>
      <c r="E466" s="65" t="str">
        <f>'Actual Expenditures '!$P$10</f>
        <v>Other</v>
      </c>
      <c r="F466" s="70" t="str">
        <f>'Actual Expenditures '!$A$11</f>
        <v>Salary and Benefits Costs:</v>
      </c>
      <c r="G466" s="70" t="str">
        <f>'Actual Expenditures '!$B$13</f>
        <v>12</v>
      </c>
      <c r="H466" s="70" t="str">
        <f>'Actual Expenditures '!$C$13</f>
        <v>Salary - Regular Employees</v>
      </c>
      <c r="I466" s="71">
        <f>'Actual Expenditures '!$P$13</f>
        <v>0</v>
      </c>
    </row>
    <row r="467" spans="1:9">
      <c r="A467" s="54" t="e">
        <f t="shared" si="12"/>
        <v>#N/A</v>
      </c>
      <c r="B467" s="65">
        <f t="shared" si="13"/>
        <v>24</v>
      </c>
      <c r="C467" s="66" t="s">
        <v>261</v>
      </c>
      <c r="D467" s="66" t="s">
        <v>267</v>
      </c>
      <c r="E467" s="65" t="str">
        <f>'Actual Expenditures '!$P$10</f>
        <v>Other</v>
      </c>
      <c r="F467" s="70" t="str">
        <f>'Actual Expenditures '!$A$11</f>
        <v>Salary and Benefits Costs:</v>
      </c>
      <c r="G467" s="70">
        <f>'Actual Expenditures '!$B$14</f>
        <v>13</v>
      </c>
      <c r="H467" s="70" t="str">
        <f>'Actual Expenditures '!$C$14</f>
        <v>Salary - Other Employees (OPS, etc.)</v>
      </c>
      <c r="I467" s="71">
        <f>'Actual Expenditures '!$P$14</f>
        <v>0</v>
      </c>
    </row>
    <row r="468" spans="1:9">
      <c r="A468" s="54" t="e">
        <f t="shared" si="12"/>
        <v>#N/A</v>
      </c>
      <c r="B468" s="65">
        <f t="shared" si="13"/>
        <v>24</v>
      </c>
      <c r="C468" s="66" t="s">
        <v>261</v>
      </c>
      <c r="D468" s="66" t="s">
        <v>267</v>
      </c>
      <c r="E468" s="65" t="str">
        <f>'Actual Expenditures '!$P$10</f>
        <v>Other</v>
      </c>
      <c r="F468" s="70" t="str">
        <f>'Actual Expenditures '!$A$11</f>
        <v>Salary and Benefits Costs:</v>
      </c>
      <c r="G468" s="70">
        <f>'Actual Expenditures '!$B$15</f>
        <v>14</v>
      </c>
      <c r="H468" s="70" t="str">
        <f>'Actual Expenditures '!$C$15</f>
        <v>Salary - Overtime</v>
      </c>
      <c r="I468" s="71">
        <f>'Actual Expenditures '!$P$15</f>
        <v>0</v>
      </c>
    </row>
    <row r="469" spans="1:9">
      <c r="A469" s="54" t="e">
        <f t="shared" si="12"/>
        <v>#N/A</v>
      </c>
      <c r="B469" s="65">
        <f t="shared" si="13"/>
        <v>24</v>
      </c>
      <c r="C469" s="66" t="s">
        <v>261</v>
      </c>
      <c r="D469" s="66" t="s">
        <v>267</v>
      </c>
      <c r="E469" s="65" t="str">
        <f>'Actual Expenditures '!$P$10</f>
        <v>Other</v>
      </c>
      <c r="F469" s="70" t="str">
        <f>'Actual Expenditures '!$A$11</f>
        <v>Salary and Benefits Costs:</v>
      </c>
      <c r="G469" s="70" t="str">
        <f>'Actual Expenditures '!$B$16</f>
        <v>15</v>
      </c>
      <c r="H469" s="70" t="str">
        <f>'Actual Expenditures '!$C$16</f>
        <v>Salary - Special Pay</v>
      </c>
      <c r="I469" s="71">
        <f>'Actual Expenditures '!$P$16</f>
        <v>0</v>
      </c>
    </row>
    <row r="470" spans="1:9">
      <c r="A470" s="54" t="e">
        <f t="shared" ref="A470:A533" si="14">$A$21</f>
        <v>#N/A</v>
      </c>
      <c r="B470" s="65">
        <f t="shared" ref="B470:B533" si="15">($N$2-1999)</f>
        <v>24</v>
      </c>
      <c r="C470" s="66" t="s">
        <v>261</v>
      </c>
      <c r="D470" s="66" t="s">
        <v>267</v>
      </c>
      <c r="E470" s="65" t="str">
        <f>'Actual Expenditures '!$P$10</f>
        <v>Other</v>
      </c>
      <c r="F470" s="70" t="str">
        <f>'Actual Expenditures '!$A$11</f>
        <v>Salary and Benefits Costs:</v>
      </c>
      <c r="G470" s="70" t="str">
        <f>'Actual Expenditures '!$B$17</f>
        <v>16</v>
      </c>
      <c r="H470" s="70" t="str">
        <f>'Actual Expenditures '!$C$17</f>
        <v>Compensated Leave</v>
      </c>
      <c r="I470" s="71">
        <f>'Actual Expenditures '!$P$17</f>
        <v>0</v>
      </c>
    </row>
    <row r="471" spans="1:9">
      <c r="A471" s="54" t="e">
        <f t="shared" si="14"/>
        <v>#N/A</v>
      </c>
      <c r="B471" s="65">
        <f t="shared" si="15"/>
        <v>24</v>
      </c>
      <c r="C471" s="66" t="s">
        <v>261</v>
      </c>
      <c r="D471" s="66" t="s">
        <v>267</v>
      </c>
      <c r="E471" s="65" t="str">
        <f>'Actual Expenditures '!$P$10</f>
        <v>Other</v>
      </c>
      <c r="F471" s="70" t="str">
        <f>'Actual Expenditures '!$A$11</f>
        <v>Salary and Benefits Costs:</v>
      </c>
      <c r="G471" s="70" t="str">
        <f>'Actual Expenditures '!$B$18</f>
        <v>17</v>
      </c>
      <c r="H471" s="70" t="str">
        <f>'Actual Expenditures '!$C$18</f>
        <v>Compensated Sick Leave</v>
      </c>
      <c r="I471" s="71">
        <f>'Actual Expenditures '!$P$18</f>
        <v>0</v>
      </c>
    </row>
    <row r="472" spans="1:9">
      <c r="A472" s="54" t="e">
        <f t="shared" si="14"/>
        <v>#N/A</v>
      </c>
      <c r="B472" s="65">
        <f t="shared" si="15"/>
        <v>24</v>
      </c>
      <c r="C472" s="66" t="s">
        <v>261</v>
      </c>
      <c r="D472" s="66" t="s">
        <v>267</v>
      </c>
      <c r="E472" s="65" t="str">
        <f>'Actual Expenditures '!$P$10</f>
        <v>Other</v>
      </c>
      <c r="F472" s="70" t="str">
        <f>'Actual Expenditures '!$A$11</f>
        <v>Salary and Benefits Costs:</v>
      </c>
      <c r="G472" s="70" t="str">
        <f>'Actual Expenditures '!$B$19</f>
        <v>18</v>
      </c>
      <c r="H472" s="70" t="str">
        <f>'Actual Expenditures '!$C$19</f>
        <v>Compensated Compensatory Leave</v>
      </c>
      <c r="I472" s="71">
        <f>'Actual Expenditures '!$P$19</f>
        <v>0</v>
      </c>
    </row>
    <row r="473" spans="1:9">
      <c r="A473" s="54" t="e">
        <f t="shared" si="14"/>
        <v>#N/A</v>
      </c>
      <c r="B473" s="65">
        <f t="shared" si="15"/>
        <v>24</v>
      </c>
      <c r="C473" s="66" t="s">
        <v>261</v>
      </c>
      <c r="D473" s="66" t="s">
        <v>267</v>
      </c>
      <c r="E473" s="65" t="str">
        <f>'Actual Expenditures '!$P$10</f>
        <v>Other</v>
      </c>
      <c r="F473" s="70" t="str">
        <f>'Actual Expenditures '!$A$11</f>
        <v>Salary and Benefits Costs:</v>
      </c>
      <c r="G473" s="70" t="str">
        <f>'Actual Expenditures '!$B$20</f>
        <v>21</v>
      </c>
      <c r="H473" s="70" t="str">
        <f>'Actual Expenditures '!$C$20</f>
        <v>FICA Taxes</v>
      </c>
      <c r="I473" s="71">
        <f>'Actual Expenditures '!$P$20</f>
        <v>0</v>
      </c>
    </row>
    <row r="474" spans="1:9">
      <c r="A474" s="54" t="e">
        <f t="shared" si="14"/>
        <v>#N/A</v>
      </c>
      <c r="B474" s="65">
        <f t="shared" si="15"/>
        <v>24</v>
      </c>
      <c r="C474" s="66" t="s">
        <v>261</v>
      </c>
      <c r="D474" s="66" t="s">
        <v>267</v>
      </c>
      <c r="E474" s="65" t="str">
        <f>'Actual Expenditures '!$P$10</f>
        <v>Other</v>
      </c>
      <c r="F474" s="70" t="str">
        <f>'Actual Expenditures '!$A$11</f>
        <v>Salary and Benefits Costs:</v>
      </c>
      <c r="G474" s="70" t="str">
        <f>'Actual Expenditures '!$B$21</f>
        <v>22</v>
      </c>
      <c r="H474" s="70" t="str">
        <f>'Actual Expenditures '!$C$21</f>
        <v>FRS - Retirement Contributions</v>
      </c>
      <c r="I474" s="71">
        <f>'Actual Expenditures '!$P$21</f>
        <v>0</v>
      </c>
    </row>
    <row r="475" spans="1:9">
      <c r="A475" s="54" t="e">
        <f t="shared" si="14"/>
        <v>#N/A</v>
      </c>
      <c r="B475" s="65">
        <f t="shared" si="15"/>
        <v>24</v>
      </c>
      <c r="C475" s="66" t="s">
        <v>261</v>
      </c>
      <c r="D475" s="66" t="s">
        <v>267</v>
      </c>
      <c r="E475" s="65" t="str">
        <f>'Actual Expenditures '!$P$10</f>
        <v>Other</v>
      </c>
      <c r="F475" s="70" t="str">
        <f>'Actual Expenditures '!$A$11</f>
        <v>Salary and Benefits Costs:</v>
      </c>
      <c r="G475" s="70" t="str">
        <f>'Actual Expenditures '!$B$22</f>
        <v>23</v>
      </c>
      <c r="H475" s="70" t="str">
        <f>'Actual Expenditures '!$C$22</f>
        <v>Life and Health Insurance (and Other Benefits)</v>
      </c>
      <c r="I475" s="71">
        <f>'Actual Expenditures '!$P$22</f>
        <v>0</v>
      </c>
    </row>
    <row r="476" spans="1:9">
      <c r="A476" s="54" t="e">
        <f t="shared" si="14"/>
        <v>#N/A</v>
      </c>
      <c r="B476" s="65">
        <f t="shared" si="15"/>
        <v>24</v>
      </c>
      <c r="C476" s="66" t="s">
        <v>261</v>
      </c>
      <c r="D476" s="66" t="s">
        <v>267</v>
      </c>
      <c r="E476" s="65" t="str">
        <f>'Actual Expenditures '!$P$10</f>
        <v>Other</v>
      </c>
      <c r="F476" s="70" t="str">
        <f>'Actual Expenditures '!$A$11</f>
        <v>Salary and Benefits Costs:</v>
      </c>
      <c r="G476" s="70" t="str">
        <f>'Actual Expenditures '!$B$23</f>
        <v>24</v>
      </c>
      <c r="H476" s="70" t="str">
        <f>'Actual Expenditures '!$C$23</f>
        <v>Workers' Compensation</v>
      </c>
      <c r="I476" s="71">
        <f>'Actual Expenditures '!$P$23</f>
        <v>0</v>
      </c>
    </row>
    <row r="477" spans="1:9">
      <c r="A477" s="54" t="e">
        <f t="shared" si="14"/>
        <v>#N/A</v>
      </c>
      <c r="B477" s="65">
        <f t="shared" si="15"/>
        <v>24</v>
      </c>
      <c r="C477" s="66" t="s">
        <v>261</v>
      </c>
      <c r="D477" s="66" t="s">
        <v>267</v>
      </c>
      <c r="E477" s="65" t="str">
        <f>'Actual Expenditures '!$P$10</f>
        <v>Other</v>
      </c>
      <c r="F477" s="70" t="str">
        <f>'Actual Expenditures '!$A$11</f>
        <v>Salary and Benefits Costs:</v>
      </c>
      <c r="G477" s="70" t="str">
        <f>'Actual Expenditures '!$B$24</f>
        <v>25</v>
      </c>
      <c r="H477" s="70" t="str">
        <f>'Actual Expenditures '!$C$24</f>
        <v>Unemployment Compensation</v>
      </c>
      <c r="I477" s="71">
        <f>'Actual Expenditures '!$P$24</f>
        <v>0</v>
      </c>
    </row>
    <row r="478" spans="1:9">
      <c r="A478" s="54" t="e">
        <f t="shared" si="14"/>
        <v>#N/A</v>
      </c>
      <c r="B478" s="65">
        <f t="shared" si="15"/>
        <v>24</v>
      </c>
      <c r="C478" s="66" t="s">
        <v>261</v>
      </c>
      <c r="D478" s="66" t="s">
        <v>267</v>
      </c>
      <c r="E478" s="65" t="str">
        <f>'Actual Expenditures '!$P$10</f>
        <v>Other</v>
      </c>
      <c r="F478" s="70" t="str">
        <f>'Actual Expenditures '!$A$11</f>
        <v>Salary and Benefits Costs:</v>
      </c>
      <c r="G478" s="70" t="str">
        <f>'Actual Expenditures '!$B$25</f>
        <v>26</v>
      </c>
      <c r="H478" s="70" t="str">
        <f>'Actual Expenditures '!$C$25</f>
        <v>Other Postemployment Benefits (OPEB)</v>
      </c>
      <c r="I478" s="71">
        <f>'Actual Expenditures '!$P$25</f>
        <v>0</v>
      </c>
    </row>
    <row r="479" spans="1:9">
      <c r="A479" s="54" t="e">
        <f t="shared" si="14"/>
        <v>#N/A</v>
      </c>
      <c r="B479" s="65">
        <f t="shared" si="15"/>
        <v>24</v>
      </c>
      <c r="C479" s="66" t="s">
        <v>261</v>
      </c>
      <c r="D479" s="66" t="s">
        <v>267</v>
      </c>
      <c r="E479" s="65" t="str">
        <f>'Actual Expenditures '!$P$10</f>
        <v>Other</v>
      </c>
      <c r="F479" s="70" t="str">
        <f>'Actual Expenditures '!$A$11</f>
        <v>Salary and Benefits Costs:</v>
      </c>
      <c r="G479" s="70">
        <f>'Actual Expenditures '!$B$26</f>
        <v>0</v>
      </c>
      <c r="H479" s="70" t="str">
        <f>'Actual Expenditures '!$C$26</f>
        <v>TOTAL Salary and Benefits:</v>
      </c>
      <c r="I479" s="71">
        <f>'Actual Expenditures '!$P$26</f>
        <v>0</v>
      </c>
    </row>
    <row r="480" spans="1:9">
      <c r="A480" s="54" t="e">
        <f t="shared" si="14"/>
        <v>#N/A</v>
      </c>
      <c r="B480" s="65">
        <f t="shared" si="15"/>
        <v>24</v>
      </c>
      <c r="C480" s="66" t="s">
        <v>261</v>
      </c>
      <c r="D480" s="66" t="s">
        <v>267</v>
      </c>
      <c r="E480" s="65" t="str">
        <f>'Actual Expenditures '!$P$10</f>
        <v>Other</v>
      </c>
      <c r="F480" s="70" t="str">
        <f>'Actual Expenditures '!$A$28</f>
        <v>Operating Costs:</v>
      </c>
      <c r="G480" s="70" t="str">
        <f>'Actual Expenditures '!$B$29</f>
        <v>31</v>
      </c>
      <c r="H480" s="70" t="str">
        <f>'Actual Expenditures '!$C$29</f>
        <v>Professional Services</v>
      </c>
      <c r="I480" s="71">
        <f>'Actual Expenditures '!$P$29</f>
        <v>0</v>
      </c>
    </row>
    <row r="481" spans="1:9">
      <c r="A481" s="54" t="e">
        <f t="shared" si="14"/>
        <v>#N/A</v>
      </c>
      <c r="B481" s="65">
        <f t="shared" si="15"/>
        <v>24</v>
      </c>
      <c r="C481" s="66" t="s">
        <v>261</v>
      </c>
      <c r="D481" s="66" t="s">
        <v>267</v>
      </c>
      <c r="E481" s="65" t="str">
        <f>'Actual Expenditures '!$P$10</f>
        <v>Other</v>
      </c>
      <c r="F481" s="70" t="str">
        <f>'Actual Expenditures '!$A$28</f>
        <v>Operating Costs:</v>
      </c>
      <c r="G481" s="70" t="str">
        <f>'Actual Expenditures '!$B$30</f>
        <v>32</v>
      </c>
      <c r="H481" s="70" t="str">
        <f>'Actual Expenditures '!$C$30</f>
        <v>Accounting &amp; Auditing</v>
      </c>
      <c r="I481" s="71">
        <f>'Actual Expenditures '!$P$30</f>
        <v>0</v>
      </c>
    </row>
    <row r="482" spans="1:9">
      <c r="A482" s="54" t="e">
        <f t="shared" si="14"/>
        <v>#N/A</v>
      </c>
      <c r="B482" s="65">
        <f t="shared" si="15"/>
        <v>24</v>
      </c>
      <c r="C482" s="66" t="s">
        <v>261</v>
      </c>
      <c r="D482" s="66" t="s">
        <v>267</v>
      </c>
      <c r="E482" s="65" t="str">
        <f>'Actual Expenditures '!$P$10</f>
        <v>Other</v>
      </c>
      <c r="F482" s="70" t="str">
        <f>'Actual Expenditures '!$A$28</f>
        <v>Operating Costs:</v>
      </c>
      <c r="G482" s="70" t="str">
        <f>'Actual Expenditures '!$B$31</f>
        <v>33</v>
      </c>
      <c r="H482" s="70" t="str">
        <f>'Actual Expenditures '!$C$31</f>
        <v>Court Reporter Services</v>
      </c>
      <c r="I482" s="71">
        <f>'Actual Expenditures '!$P$31</f>
        <v>0</v>
      </c>
    </row>
    <row r="483" spans="1:9">
      <c r="A483" s="54" t="e">
        <f t="shared" si="14"/>
        <v>#N/A</v>
      </c>
      <c r="B483" s="65">
        <f t="shared" si="15"/>
        <v>24</v>
      </c>
      <c r="C483" s="66" t="s">
        <v>261</v>
      </c>
      <c r="D483" s="66" t="s">
        <v>267</v>
      </c>
      <c r="E483" s="65" t="str">
        <f>'Actual Expenditures '!$P$10</f>
        <v>Other</v>
      </c>
      <c r="F483" s="70" t="str">
        <f>'Actual Expenditures '!$A$28</f>
        <v>Operating Costs:</v>
      </c>
      <c r="G483" s="70" t="str">
        <f>'Actual Expenditures '!$B$32</f>
        <v>34</v>
      </c>
      <c r="H483" s="70" t="str">
        <f>'Actual Expenditures '!$C$32</f>
        <v>Other Contracted Services</v>
      </c>
      <c r="I483" s="71">
        <f>'Actual Expenditures '!$P$32</f>
        <v>0</v>
      </c>
    </row>
    <row r="484" spans="1:9">
      <c r="A484" s="54" t="e">
        <f t="shared" si="14"/>
        <v>#N/A</v>
      </c>
      <c r="B484" s="65">
        <f t="shared" si="15"/>
        <v>24</v>
      </c>
      <c r="C484" s="66" t="s">
        <v>261</v>
      </c>
      <c r="D484" s="66" t="s">
        <v>267</v>
      </c>
      <c r="E484" s="65" t="str">
        <f>'Actual Expenditures '!$P$10</f>
        <v>Other</v>
      </c>
      <c r="F484" s="70" t="str">
        <f>'Actual Expenditures '!$A$28</f>
        <v>Operating Costs:</v>
      </c>
      <c r="G484" s="70" t="str">
        <f>'Actual Expenditures '!$B$33</f>
        <v>40</v>
      </c>
      <c r="H484" s="70" t="str">
        <f>'Actual Expenditures '!$C$33</f>
        <v>Travel and Per Diem</v>
      </c>
      <c r="I484" s="71">
        <f>'Actual Expenditures '!$P$33</f>
        <v>0</v>
      </c>
    </row>
    <row r="485" spans="1:9">
      <c r="A485" s="54" t="e">
        <f t="shared" si="14"/>
        <v>#N/A</v>
      </c>
      <c r="B485" s="65">
        <f t="shared" si="15"/>
        <v>24</v>
      </c>
      <c r="C485" s="66" t="s">
        <v>261</v>
      </c>
      <c r="D485" s="66" t="s">
        <v>267</v>
      </c>
      <c r="E485" s="65" t="str">
        <f>'Actual Expenditures '!$P$10</f>
        <v>Other</v>
      </c>
      <c r="F485" s="70" t="str">
        <f>'Actual Expenditures '!$A$28</f>
        <v>Operating Costs:</v>
      </c>
      <c r="G485" s="70" t="str">
        <f>'Actual Expenditures '!$B$34</f>
        <v>41</v>
      </c>
      <c r="H485" s="70" t="str">
        <f>'Actual Expenditures '!$C$34</f>
        <v>Communications</v>
      </c>
      <c r="I485" s="71">
        <f>'Actual Expenditures '!$P$34</f>
        <v>0</v>
      </c>
    </row>
    <row r="486" spans="1:9">
      <c r="A486" s="54" t="e">
        <f t="shared" si="14"/>
        <v>#N/A</v>
      </c>
      <c r="B486" s="65">
        <f t="shared" si="15"/>
        <v>24</v>
      </c>
      <c r="C486" s="66" t="s">
        <v>261</v>
      </c>
      <c r="D486" s="66" t="s">
        <v>267</v>
      </c>
      <c r="E486" s="65" t="str">
        <f>'Actual Expenditures '!$P$10</f>
        <v>Other</v>
      </c>
      <c r="F486" s="70" t="str">
        <f>'Actual Expenditures '!$A$28</f>
        <v>Operating Costs:</v>
      </c>
      <c r="G486" s="70" t="str">
        <f>'Actual Expenditures '!$B$35</f>
        <v>42</v>
      </c>
      <c r="H486" s="70" t="str">
        <f>'Actual Expenditures '!$C$35</f>
        <v>Freight and Postage</v>
      </c>
      <c r="I486" s="71">
        <f>'Actual Expenditures '!$P$35</f>
        <v>0</v>
      </c>
    </row>
    <row r="487" spans="1:9">
      <c r="A487" s="54" t="e">
        <f t="shared" si="14"/>
        <v>#N/A</v>
      </c>
      <c r="B487" s="65">
        <f t="shared" si="15"/>
        <v>24</v>
      </c>
      <c r="C487" s="66" t="s">
        <v>261</v>
      </c>
      <c r="D487" s="66" t="s">
        <v>267</v>
      </c>
      <c r="E487" s="65" t="str">
        <f>'Actual Expenditures '!$P$10</f>
        <v>Other</v>
      </c>
      <c r="F487" s="70" t="str">
        <f>'Actual Expenditures '!$A$28</f>
        <v>Operating Costs:</v>
      </c>
      <c r="G487" s="70" t="str">
        <f>'Actual Expenditures '!$B$36</f>
        <v>43</v>
      </c>
      <c r="H487" s="70" t="str">
        <f>'Actual Expenditures '!$C$36</f>
        <v>Utilities</v>
      </c>
      <c r="I487" s="71">
        <f>'Actual Expenditures '!$P$36</f>
        <v>0</v>
      </c>
    </row>
    <row r="488" spans="1:9">
      <c r="A488" s="54" t="e">
        <f t="shared" si="14"/>
        <v>#N/A</v>
      </c>
      <c r="B488" s="65">
        <f t="shared" si="15"/>
        <v>24</v>
      </c>
      <c r="C488" s="66" t="s">
        <v>261</v>
      </c>
      <c r="D488" s="66" t="s">
        <v>267</v>
      </c>
      <c r="E488" s="65" t="str">
        <f>'Actual Expenditures '!$P$10</f>
        <v>Other</v>
      </c>
      <c r="F488" s="70" t="str">
        <f>'Actual Expenditures '!$A$28</f>
        <v>Operating Costs:</v>
      </c>
      <c r="G488" s="70" t="str">
        <f>'Actual Expenditures '!$B$37</f>
        <v>44</v>
      </c>
      <c r="H488" s="70" t="str">
        <f>'Actual Expenditures '!$C$37</f>
        <v>Rentals and Leases</v>
      </c>
      <c r="I488" s="71">
        <f>'Actual Expenditures '!$P$37</f>
        <v>0</v>
      </c>
    </row>
    <row r="489" spans="1:9">
      <c r="A489" s="54" t="e">
        <f t="shared" si="14"/>
        <v>#N/A</v>
      </c>
      <c r="B489" s="65">
        <f t="shared" si="15"/>
        <v>24</v>
      </c>
      <c r="C489" s="66" t="s">
        <v>261</v>
      </c>
      <c r="D489" s="66" t="s">
        <v>267</v>
      </c>
      <c r="E489" s="65" t="str">
        <f>'Actual Expenditures '!$P$10</f>
        <v>Other</v>
      </c>
      <c r="F489" s="70" t="str">
        <f>'Actual Expenditures '!$A$28</f>
        <v>Operating Costs:</v>
      </c>
      <c r="G489" s="70" t="str">
        <f>'Actual Expenditures '!$B$38</f>
        <v>45</v>
      </c>
      <c r="H489" s="70" t="str">
        <f>'Actual Expenditures '!$C$38</f>
        <v>Insurance</v>
      </c>
      <c r="I489" s="71">
        <f>'Actual Expenditures '!$P$38</f>
        <v>0</v>
      </c>
    </row>
    <row r="490" spans="1:9">
      <c r="A490" s="54" t="e">
        <f t="shared" si="14"/>
        <v>#N/A</v>
      </c>
      <c r="B490" s="65">
        <f t="shared" si="15"/>
        <v>24</v>
      </c>
      <c r="C490" s="66" t="s">
        <v>261</v>
      </c>
      <c r="D490" s="66" t="s">
        <v>267</v>
      </c>
      <c r="E490" s="65" t="str">
        <f>'Actual Expenditures '!$P$10</f>
        <v>Other</v>
      </c>
      <c r="F490" s="70" t="str">
        <f>'Actual Expenditures '!$A$28</f>
        <v>Operating Costs:</v>
      </c>
      <c r="G490" s="70" t="str">
        <f>'Actual Expenditures '!$B$39</f>
        <v>46</v>
      </c>
      <c r="H490" s="70" t="str">
        <f>'Actual Expenditures '!$C$39</f>
        <v>Repair and Maintenance</v>
      </c>
      <c r="I490" s="71">
        <f>'Actual Expenditures '!$P$39</f>
        <v>0</v>
      </c>
    </row>
    <row r="491" spans="1:9">
      <c r="A491" s="54" t="e">
        <f t="shared" si="14"/>
        <v>#N/A</v>
      </c>
      <c r="B491" s="65">
        <f t="shared" si="15"/>
        <v>24</v>
      </c>
      <c r="C491" s="66" t="s">
        <v>261</v>
      </c>
      <c r="D491" s="66" t="s">
        <v>267</v>
      </c>
      <c r="E491" s="65" t="str">
        <f>'Actual Expenditures '!$P$10</f>
        <v>Other</v>
      </c>
      <c r="F491" s="70" t="str">
        <f>'Actual Expenditures '!$A$28</f>
        <v>Operating Costs:</v>
      </c>
      <c r="G491" s="70" t="str">
        <f>'Actual Expenditures '!$B$40</f>
        <v>47</v>
      </c>
      <c r="H491" s="70" t="str">
        <f>'Actual Expenditures '!$C$40</f>
        <v>Printing and Binding</v>
      </c>
      <c r="I491" s="71">
        <f>'Actual Expenditures '!$P$40</f>
        <v>0</v>
      </c>
    </row>
    <row r="492" spans="1:9">
      <c r="A492" s="54" t="e">
        <f t="shared" si="14"/>
        <v>#N/A</v>
      </c>
      <c r="B492" s="65">
        <f t="shared" si="15"/>
        <v>24</v>
      </c>
      <c r="C492" s="66" t="s">
        <v>261</v>
      </c>
      <c r="D492" s="66" t="s">
        <v>267</v>
      </c>
      <c r="E492" s="65" t="str">
        <f>'Actual Expenditures '!$P$10</f>
        <v>Other</v>
      </c>
      <c r="F492" s="70" t="str">
        <f>'Actual Expenditures '!$A$28</f>
        <v>Operating Costs:</v>
      </c>
      <c r="G492" s="70" t="str">
        <f>'Actual Expenditures '!$B$41</f>
        <v>48</v>
      </c>
      <c r="H492" s="70" t="str">
        <f>'Actual Expenditures '!$C$41</f>
        <v>Promotional Activities</v>
      </c>
      <c r="I492" s="71">
        <f>'Actual Expenditures '!$P$41</f>
        <v>0</v>
      </c>
    </row>
    <row r="493" spans="1:9">
      <c r="A493" s="54" t="e">
        <f t="shared" si="14"/>
        <v>#N/A</v>
      </c>
      <c r="B493" s="65">
        <f t="shared" si="15"/>
        <v>24</v>
      </c>
      <c r="C493" s="66" t="s">
        <v>261</v>
      </c>
      <c r="D493" s="66" t="s">
        <v>267</v>
      </c>
      <c r="E493" s="65" t="str">
        <f>'Actual Expenditures '!$P$10</f>
        <v>Other</v>
      </c>
      <c r="F493" s="70" t="str">
        <f>'Actual Expenditures '!$A$28</f>
        <v>Operating Costs:</v>
      </c>
      <c r="G493" s="70" t="str">
        <f>'Actual Expenditures '!$B$42</f>
        <v>49</v>
      </c>
      <c r="H493" s="70" t="str">
        <f>'Actual Expenditures '!$C$42</f>
        <v>Other Current Charges &amp; Obligations</v>
      </c>
      <c r="I493" s="71">
        <f>'Actual Expenditures '!$P$42</f>
        <v>0</v>
      </c>
    </row>
    <row r="494" spans="1:9">
      <c r="A494" s="54" t="e">
        <f t="shared" si="14"/>
        <v>#N/A</v>
      </c>
      <c r="B494" s="65">
        <f t="shared" si="15"/>
        <v>24</v>
      </c>
      <c r="C494" s="66" t="s">
        <v>261</v>
      </c>
      <c r="D494" s="66" t="s">
        <v>267</v>
      </c>
      <c r="E494" s="65" t="str">
        <f>'Actual Expenditures '!$P$10</f>
        <v>Other</v>
      </c>
      <c r="F494" s="70" t="str">
        <f>'Actual Expenditures '!$A$28</f>
        <v>Operating Costs:</v>
      </c>
      <c r="G494" s="70" t="str">
        <f>'Actual Expenditures '!$B$43</f>
        <v>51</v>
      </c>
      <c r="H494" s="70" t="str">
        <f>'Actual Expenditures '!$C$43</f>
        <v>Office Supplies</v>
      </c>
      <c r="I494" s="71">
        <f>'Actual Expenditures '!$P$43</f>
        <v>0</v>
      </c>
    </row>
    <row r="495" spans="1:9">
      <c r="A495" s="54" t="e">
        <f t="shared" si="14"/>
        <v>#N/A</v>
      </c>
      <c r="B495" s="65">
        <f t="shared" si="15"/>
        <v>24</v>
      </c>
      <c r="C495" s="66" t="s">
        <v>261</v>
      </c>
      <c r="D495" s="66" t="s">
        <v>267</v>
      </c>
      <c r="E495" s="65" t="str">
        <f>'Actual Expenditures '!$P$10</f>
        <v>Other</v>
      </c>
      <c r="F495" s="70" t="str">
        <f>'Actual Expenditures '!$A$28</f>
        <v>Operating Costs:</v>
      </c>
      <c r="G495" s="70" t="str">
        <f>'Actual Expenditures '!$B$44</f>
        <v>52</v>
      </c>
      <c r="H495" s="70" t="str">
        <f>'Actual Expenditures '!$C$44</f>
        <v>Operating Supplies</v>
      </c>
      <c r="I495" s="71">
        <f>'Actual Expenditures '!$P$44</f>
        <v>0</v>
      </c>
    </row>
    <row r="496" spans="1:9">
      <c r="A496" s="54" t="e">
        <f t="shared" si="14"/>
        <v>#N/A</v>
      </c>
      <c r="B496" s="65">
        <f t="shared" si="15"/>
        <v>24</v>
      </c>
      <c r="C496" s="66" t="s">
        <v>261</v>
      </c>
      <c r="D496" s="66" t="s">
        <v>267</v>
      </c>
      <c r="E496" s="65" t="str">
        <f>'Actual Expenditures '!$P$10</f>
        <v>Other</v>
      </c>
      <c r="F496" s="70" t="str">
        <f>'Actual Expenditures '!$A$28</f>
        <v>Operating Costs:</v>
      </c>
      <c r="G496" s="70" t="str">
        <f>'Actual Expenditures '!$B$45</f>
        <v>54</v>
      </c>
      <c r="H496" s="70" t="str">
        <f>'Actual Expenditures '!$C$45</f>
        <v>Books, Publications, Subscriptions, Memberships</v>
      </c>
      <c r="I496" s="71">
        <f>'Actual Expenditures '!$P$45</f>
        <v>0</v>
      </c>
    </row>
    <row r="497" spans="1:9">
      <c r="A497" s="54" t="e">
        <f t="shared" si="14"/>
        <v>#N/A</v>
      </c>
      <c r="B497" s="65">
        <f t="shared" si="15"/>
        <v>24</v>
      </c>
      <c r="C497" s="66" t="s">
        <v>261</v>
      </c>
      <c r="D497" s="66" t="s">
        <v>267</v>
      </c>
      <c r="E497" s="65" t="str">
        <f>'Actual Expenditures '!$P$10</f>
        <v>Other</v>
      </c>
      <c r="F497" s="70" t="str">
        <f>'Actual Expenditures '!$A$28</f>
        <v>Operating Costs:</v>
      </c>
      <c r="G497" s="70" t="str">
        <f>'Actual Expenditures '!$B$46</f>
        <v>55</v>
      </c>
      <c r="H497" s="70" t="str">
        <f>'Actual Expenditures '!$C$46</f>
        <v>Training</v>
      </c>
      <c r="I497" s="71">
        <f>'Actual Expenditures '!$P$46</f>
        <v>0</v>
      </c>
    </row>
    <row r="498" spans="1:9">
      <c r="A498" s="54" t="e">
        <f t="shared" si="14"/>
        <v>#N/A</v>
      </c>
      <c r="B498" s="65">
        <f t="shared" si="15"/>
        <v>24</v>
      </c>
      <c r="C498" s="66" t="s">
        <v>261</v>
      </c>
      <c r="D498" s="66" t="s">
        <v>267</v>
      </c>
      <c r="E498" s="65" t="str">
        <f>'Actual Expenditures '!$P$10</f>
        <v>Other</v>
      </c>
      <c r="F498" s="70" t="str">
        <f>'Actual Expenditures '!$A$28</f>
        <v>Operating Costs:</v>
      </c>
      <c r="G498" s="70" t="str">
        <f>'Actual Expenditures '!$B$47</f>
        <v>59</v>
      </c>
      <c r="H498" s="70" t="str">
        <f>'Actual Expenditures '!$C$47</f>
        <v>Depreciation</v>
      </c>
      <c r="I498" s="71">
        <f>'Actual Expenditures '!$P$47</f>
        <v>0</v>
      </c>
    </row>
    <row r="499" spans="1:9">
      <c r="A499" s="54" t="e">
        <f t="shared" si="14"/>
        <v>#N/A</v>
      </c>
      <c r="B499" s="65">
        <f t="shared" si="15"/>
        <v>24</v>
      </c>
      <c r="C499" s="66" t="s">
        <v>261</v>
      </c>
      <c r="D499" s="66" t="s">
        <v>267</v>
      </c>
      <c r="E499" s="65" t="str">
        <f>'Actual Expenditures '!$P$10</f>
        <v>Other</v>
      </c>
      <c r="F499" s="70" t="str">
        <f>'Actual Expenditures '!$A$28</f>
        <v>Operating Costs:</v>
      </c>
      <c r="G499" s="70">
        <f>'Actual Expenditures '!$B$48</f>
        <v>0</v>
      </c>
      <c r="H499" s="70" t="str">
        <f>'Actual Expenditures '!$C$48</f>
        <v>TOTAL Operating Costs:</v>
      </c>
      <c r="I499" s="71">
        <f>'Actual Expenditures '!$P$48</f>
        <v>0</v>
      </c>
    </row>
    <row r="500" spans="1:9">
      <c r="A500" s="54" t="e">
        <f t="shared" si="14"/>
        <v>#N/A</v>
      </c>
      <c r="B500" s="65">
        <f t="shared" si="15"/>
        <v>24</v>
      </c>
      <c r="C500" s="66" t="s">
        <v>261</v>
      </c>
      <c r="D500" s="66" t="s">
        <v>267</v>
      </c>
      <c r="E500" s="65" t="str">
        <f>'Actual Expenditures '!$P$10</f>
        <v>Other</v>
      </c>
      <c r="F500" s="70" t="str">
        <f>'Actual Expenditures '!$A$50</f>
        <v>Capital Costs:</v>
      </c>
      <c r="G500" s="70" t="str">
        <f>'Actual Expenditures '!$B$51</f>
        <v>60 - 68</v>
      </c>
      <c r="H500" s="70" t="str">
        <f>'Actual Expenditures '!$C$51</f>
        <v>TOTAL Capital Costs:</v>
      </c>
      <c r="I500" s="71">
        <f>'Actual Expenditures '!$P$51</f>
        <v>0</v>
      </c>
    </row>
    <row r="501" spans="1:9">
      <c r="A501" s="54" t="e">
        <f t="shared" si="14"/>
        <v>#N/A</v>
      </c>
      <c r="B501" s="65">
        <f t="shared" si="15"/>
        <v>24</v>
      </c>
      <c r="C501" s="66" t="s">
        <v>261</v>
      </c>
      <c r="D501" s="66" t="s">
        <v>267</v>
      </c>
      <c r="E501" s="65" t="str">
        <f>'Actual Expenditures '!$P$10</f>
        <v>Other</v>
      </c>
      <c r="F501" s="70" t="s">
        <v>265</v>
      </c>
      <c r="G501" s="70" t="s">
        <v>266</v>
      </c>
      <c r="H501" s="70" t="str">
        <f>'Actual Expenditures '!$C$54</f>
        <v xml:space="preserve">TOTAL COURT-SIDE EXPENDITURES:  </v>
      </c>
      <c r="I501" s="71">
        <f>'Actual Expenditures '!$P$54</f>
        <v>0</v>
      </c>
    </row>
    <row r="502" spans="1:9">
      <c r="A502" s="54" t="e">
        <f t="shared" si="14"/>
        <v>#N/A</v>
      </c>
      <c r="B502" s="65">
        <f t="shared" si="15"/>
        <v>24</v>
      </c>
      <c r="C502" s="66" t="s">
        <v>261</v>
      </c>
      <c r="D502" s="66" t="s">
        <v>268</v>
      </c>
      <c r="E502" s="65" t="str">
        <f>'Actual Expenditures '!$Q$10</f>
        <v>TOTAL</v>
      </c>
      <c r="F502" s="70" t="str">
        <f>'Actual Expenditures '!$A$11</f>
        <v>Salary and Benefits Costs:</v>
      </c>
      <c r="G502" s="70" t="str">
        <f>'Actual Expenditures '!$B$12</f>
        <v>11</v>
      </c>
      <c r="H502" s="70" t="str">
        <f>'Actual Expenditures '!$C$12</f>
        <v>Salary - Executive</v>
      </c>
      <c r="I502" s="71">
        <f>'Actual Expenditures '!$Q$12</f>
        <v>0</v>
      </c>
    </row>
    <row r="503" spans="1:9">
      <c r="A503" s="54" t="e">
        <f t="shared" si="14"/>
        <v>#N/A</v>
      </c>
      <c r="B503" s="65">
        <f t="shared" si="15"/>
        <v>24</v>
      </c>
      <c r="C503" s="66" t="s">
        <v>261</v>
      </c>
      <c r="D503" s="66" t="s">
        <v>268</v>
      </c>
      <c r="E503" s="65" t="str">
        <f>'Actual Expenditures '!$Q$10</f>
        <v>TOTAL</v>
      </c>
      <c r="F503" s="70" t="str">
        <f>'Actual Expenditures '!$A$11</f>
        <v>Salary and Benefits Costs:</v>
      </c>
      <c r="G503" s="70" t="str">
        <f>'Actual Expenditures '!$B$13</f>
        <v>12</v>
      </c>
      <c r="H503" s="70" t="str">
        <f>'Actual Expenditures '!$C$13</f>
        <v>Salary - Regular Employees</v>
      </c>
      <c r="I503" s="71">
        <f>'Actual Expenditures '!$Q$13</f>
        <v>0</v>
      </c>
    </row>
    <row r="504" spans="1:9">
      <c r="A504" s="54" t="e">
        <f t="shared" si="14"/>
        <v>#N/A</v>
      </c>
      <c r="B504" s="65">
        <f t="shared" si="15"/>
        <v>24</v>
      </c>
      <c r="C504" s="66" t="s">
        <v>261</v>
      </c>
      <c r="D504" s="66" t="s">
        <v>268</v>
      </c>
      <c r="E504" s="65" t="str">
        <f>'Actual Expenditures '!$Q$10</f>
        <v>TOTAL</v>
      </c>
      <c r="F504" s="70" t="str">
        <f>'Actual Expenditures '!$A$11</f>
        <v>Salary and Benefits Costs:</v>
      </c>
      <c r="G504" s="70">
        <f>'Actual Expenditures '!$B$14</f>
        <v>13</v>
      </c>
      <c r="H504" s="70" t="str">
        <f>'Actual Expenditures '!$C$14</f>
        <v>Salary - Other Employees (OPS, etc.)</v>
      </c>
      <c r="I504" s="71">
        <f>'Actual Expenditures '!$Q$14</f>
        <v>0</v>
      </c>
    </row>
    <row r="505" spans="1:9">
      <c r="A505" s="54" t="e">
        <f t="shared" si="14"/>
        <v>#N/A</v>
      </c>
      <c r="B505" s="65">
        <f t="shared" si="15"/>
        <v>24</v>
      </c>
      <c r="C505" s="66" t="s">
        <v>261</v>
      </c>
      <c r="D505" s="66" t="s">
        <v>268</v>
      </c>
      <c r="E505" s="65" t="str">
        <f>'Actual Expenditures '!$Q$10</f>
        <v>TOTAL</v>
      </c>
      <c r="F505" s="70" t="str">
        <f>'Actual Expenditures '!$A$11</f>
        <v>Salary and Benefits Costs:</v>
      </c>
      <c r="G505" s="70">
        <f>'Actual Expenditures '!$B$15</f>
        <v>14</v>
      </c>
      <c r="H505" s="70" t="str">
        <f>'Actual Expenditures '!$C$15</f>
        <v>Salary - Overtime</v>
      </c>
      <c r="I505" s="71">
        <f>'Actual Expenditures '!$Q$15</f>
        <v>0</v>
      </c>
    </row>
    <row r="506" spans="1:9">
      <c r="A506" s="54" t="e">
        <f t="shared" si="14"/>
        <v>#N/A</v>
      </c>
      <c r="B506" s="65">
        <f t="shared" si="15"/>
        <v>24</v>
      </c>
      <c r="C506" s="66" t="s">
        <v>261</v>
      </c>
      <c r="D506" s="66" t="s">
        <v>268</v>
      </c>
      <c r="E506" s="65" t="str">
        <f>'Actual Expenditures '!$Q$10</f>
        <v>TOTAL</v>
      </c>
      <c r="F506" s="70" t="str">
        <f>'Actual Expenditures '!$A$11</f>
        <v>Salary and Benefits Costs:</v>
      </c>
      <c r="G506" s="70" t="str">
        <f>'Actual Expenditures '!$B$16</f>
        <v>15</v>
      </c>
      <c r="H506" s="70" t="str">
        <f>'Actual Expenditures '!$C$16</f>
        <v>Salary - Special Pay</v>
      </c>
      <c r="I506" s="71">
        <f>'Actual Expenditures '!$Q$16</f>
        <v>0</v>
      </c>
    </row>
    <row r="507" spans="1:9">
      <c r="A507" s="54" t="e">
        <f t="shared" si="14"/>
        <v>#N/A</v>
      </c>
      <c r="B507" s="65">
        <f t="shared" si="15"/>
        <v>24</v>
      </c>
      <c r="C507" s="66" t="s">
        <v>261</v>
      </c>
      <c r="D507" s="66" t="s">
        <v>268</v>
      </c>
      <c r="E507" s="65" t="str">
        <f>'Actual Expenditures '!$Q$10</f>
        <v>TOTAL</v>
      </c>
      <c r="F507" s="70" t="str">
        <f>'Actual Expenditures '!$A$11</f>
        <v>Salary and Benefits Costs:</v>
      </c>
      <c r="G507" s="70" t="str">
        <f>'Actual Expenditures '!$B$17</f>
        <v>16</v>
      </c>
      <c r="H507" s="70" t="str">
        <f>'Actual Expenditures '!$C$17</f>
        <v>Compensated Leave</v>
      </c>
      <c r="I507" s="71">
        <f>'Actual Expenditures '!$Q$17</f>
        <v>0</v>
      </c>
    </row>
    <row r="508" spans="1:9">
      <c r="A508" s="54" t="e">
        <f t="shared" si="14"/>
        <v>#N/A</v>
      </c>
      <c r="B508" s="65">
        <f t="shared" si="15"/>
        <v>24</v>
      </c>
      <c r="C508" s="66" t="s">
        <v>261</v>
      </c>
      <c r="D508" s="66" t="s">
        <v>268</v>
      </c>
      <c r="E508" s="65" t="str">
        <f>'Actual Expenditures '!$Q$10</f>
        <v>TOTAL</v>
      </c>
      <c r="F508" s="70" t="str">
        <f>'Actual Expenditures '!$A$11</f>
        <v>Salary and Benefits Costs:</v>
      </c>
      <c r="G508" s="70" t="str">
        <f>'Actual Expenditures '!$B$18</f>
        <v>17</v>
      </c>
      <c r="H508" s="70" t="str">
        <f>'Actual Expenditures '!$C$18</f>
        <v>Compensated Sick Leave</v>
      </c>
      <c r="I508" s="71">
        <f>'Actual Expenditures '!$Q$18</f>
        <v>0</v>
      </c>
    </row>
    <row r="509" spans="1:9">
      <c r="A509" s="54" t="e">
        <f t="shared" si="14"/>
        <v>#N/A</v>
      </c>
      <c r="B509" s="65">
        <f t="shared" si="15"/>
        <v>24</v>
      </c>
      <c r="C509" s="66" t="s">
        <v>261</v>
      </c>
      <c r="D509" s="66" t="s">
        <v>268</v>
      </c>
      <c r="E509" s="65" t="str">
        <f>'Actual Expenditures '!$Q$10</f>
        <v>TOTAL</v>
      </c>
      <c r="F509" s="70" t="str">
        <f>'Actual Expenditures '!$A$11</f>
        <v>Salary and Benefits Costs:</v>
      </c>
      <c r="G509" s="70" t="str">
        <f>'Actual Expenditures '!$B$19</f>
        <v>18</v>
      </c>
      <c r="H509" s="70" t="str">
        <f>'Actual Expenditures '!$C$19</f>
        <v>Compensated Compensatory Leave</v>
      </c>
      <c r="I509" s="71">
        <f>'Actual Expenditures '!$Q$19</f>
        <v>0</v>
      </c>
    </row>
    <row r="510" spans="1:9">
      <c r="A510" s="54" t="e">
        <f t="shared" si="14"/>
        <v>#N/A</v>
      </c>
      <c r="B510" s="65">
        <f t="shared" si="15"/>
        <v>24</v>
      </c>
      <c r="C510" s="66" t="s">
        <v>261</v>
      </c>
      <c r="D510" s="66" t="s">
        <v>268</v>
      </c>
      <c r="E510" s="65" t="str">
        <f>'Actual Expenditures '!$Q$10</f>
        <v>TOTAL</v>
      </c>
      <c r="F510" s="70" t="str">
        <f>'Actual Expenditures '!$A$11</f>
        <v>Salary and Benefits Costs:</v>
      </c>
      <c r="G510" s="70" t="str">
        <f>'Actual Expenditures '!$B$20</f>
        <v>21</v>
      </c>
      <c r="H510" s="70" t="str">
        <f>'Actual Expenditures '!$C$20</f>
        <v>FICA Taxes</v>
      </c>
      <c r="I510" s="71">
        <f>'Actual Expenditures '!$Q$20</f>
        <v>0</v>
      </c>
    </row>
    <row r="511" spans="1:9">
      <c r="A511" s="54" t="e">
        <f t="shared" si="14"/>
        <v>#N/A</v>
      </c>
      <c r="B511" s="65">
        <f t="shared" si="15"/>
        <v>24</v>
      </c>
      <c r="C511" s="66" t="s">
        <v>261</v>
      </c>
      <c r="D511" s="66" t="s">
        <v>268</v>
      </c>
      <c r="E511" s="65" t="str">
        <f>'Actual Expenditures '!$Q$10</f>
        <v>TOTAL</v>
      </c>
      <c r="F511" s="70" t="str">
        <f>'Actual Expenditures '!$A$11</f>
        <v>Salary and Benefits Costs:</v>
      </c>
      <c r="G511" s="70" t="str">
        <f>'Actual Expenditures '!$B$21</f>
        <v>22</v>
      </c>
      <c r="H511" s="70" t="str">
        <f>'Actual Expenditures '!$C$21</f>
        <v>FRS - Retirement Contributions</v>
      </c>
      <c r="I511" s="71">
        <f>'Actual Expenditures '!$Q$21</f>
        <v>0</v>
      </c>
    </row>
    <row r="512" spans="1:9">
      <c r="A512" s="54" t="e">
        <f t="shared" si="14"/>
        <v>#N/A</v>
      </c>
      <c r="B512" s="65">
        <f t="shared" si="15"/>
        <v>24</v>
      </c>
      <c r="C512" s="66" t="s">
        <v>261</v>
      </c>
      <c r="D512" s="66" t="s">
        <v>268</v>
      </c>
      <c r="E512" s="65" t="str">
        <f>'Actual Expenditures '!$Q$10</f>
        <v>TOTAL</v>
      </c>
      <c r="F512" s="70" t="str">
        <f>'Actual Expenditures '!$A$11</f>
        <v>Salary and Benefits Costs:</v>
      </c>
      <c r="G512" s="70" t="str">
        <f>'Actual Expenditures '!$B$22</f>
        <v>23</v>
      </c>
      <c r="H512" s="70" t="str">
        <f>'Actual Expenditures '!$C$22</f>
        <v>Life and Health Insurance (and Other Benefits)</v>
      </c>
      <c r="I512" s="71">
        <f>'Actual Expenditures '!$Q$22</f>
        <v>0</v>
      </c>
    </row>
    <row r="513" spans="1:9">
      <c r="A513" s="54" t="e">
        <f t="shared" si="14"/>
        <v>#N/A</v>
      </c>
      <c r="B513" s="65">
        <f t="shared" si="15"/>
        <v>24</v>
      </c>
      <c r="C513" s="66" t="s">
        <v>261</v>
      </c>
      <c r="D513" s="66" t="s">
        <v>268</v>
      </c>
      <c r="E513" s="65" t="str">
        <f>'Actual Expenditures '!$Q$10</f>
        <v>TOTAL</v>
      </c>
      <c r="F513" s="70" t="str">
        <f>'Actual Expenditures '!$A$11</f>
        <v>Salary and Benefits Costs:</v>
      </c>
      <c r="G513" s="70" t="str">
        <f>'Actual Expenditures '!$B$23</f>
        <v>24</v>
      </c>
      <c r="H513" s="70" t="str">
        <f>'Actual Expenditures '!$C$23</f>
        <v>Workers' Compensation</v>
      </c>
      <c r="I513" s="71">
        <f>'Actual Expenditures '!$Q$23</f>
        <v>0</v>
      </c>
    </row>
    <row r="514" spans="1:9">
      <c r="A514" s="54" t="e">
        <f t="shared" si="14"/>
        <v>#N/A</v>
      </c>
      <c r="B514" s="65">
        <f t="shared" si="15"/>
        <v>24</v>
      </c>
      <c r="C514" s="66" t="s">
        <v>261</v>
      </c>
      <c r="D514" s="66" t="s">
        <v>268</v>
      </c>
      <c r="E514" s="65" t="str">
        <f>'Actual Expenditures '!$Q$10</f>
        <v>TOTAL</v>
      </c>
      <c r="F514" s="70" t="str">
        <f>'Actual Expenditures '!$A$11</f>
        <v>Salary and Benefits Costs:</v>
      </c>
      <c r="G514" s="70" t="str">
        <f>'Actual Expenditures '!$B$24</f>
        <v>25</v>
      </c>
      <c r="H514" s="70" t="str">
        <f>'Actual Expenditures '!$C$24</f>
        <v>Unemployment Compensation</v>
      </c>
      <c r="I514" s="71">
        <f>'Actual Expenditures '!$Q$24</f>
        <v>0</v>
      </c>
    </row>
    <row r="515" spans="1:9">
      <c r="A515" s="54" t="e">
        <f t="shared" si="14"/>
        <v>#N/A</v>
      </c>
      <c r="B515" s="65">
        <f t="shared" si="15"/>
        <v>24</v>
      </c>
      <c r="C515" s="66" t="s">
        <v>261</v>
      </c>
      <c r="D515" s="66" t="s">
        <v>268</v>
      </c>
      <c r="E515" s="65" t="str">
        <f>'Actual Expenditures '!$Q$10</f>
        <v>TOTAL</v>
      </c>
      <c r="F515" s="70" t="str">
        <f>'Actual Expenditures '!$A$11</f>
        <v>Salary and Benefits Costs:</v>
      </c>
      <c r="G515" s="70" t="str">
        <f>'Actual Expenditures '!$B$25</f>
        <v>26</v>
      </c>
      <c r="H515" s="70" t="str">
        <f>'Actual Expenditures '!$C$25</f>
        <v>Other Postemployment Benefits (OPEB)</v>
      </c>
      <c r="I515" s="71">
        <f>'Actual Expenditures '!$Q$25</f>
        <v>0</v>
      </c>
    </row>
    <row r="516" spans="1:9">
      <c r="A516" s="54" t="e">
        <f t="shared" si="14"/>
        <v>#N/A</v>
      </c>
      <c r="B516" s="65">
        <f t="shared" si="15"/>
        <v>24</v>
      </c>
      <c r="C516" s="66" t="s">
        <v>261</v>
      </c>
      <c r="D516" s="66" t="s">
        <v>268</v>
      </c>
      <c r="E516" s="65" t="str">
        <f>'Actual Expenditures '!$Q$10</f>
        <v>TOTAL</v>
      </c>
      <c r="F516" s="70" t="str">
        <f>'Actual Expenditures '!$A$11</f>
        <v>Salary and Benefits Costs:</v>
      </c>
      <c r="G516" s="70">
        <f>'Actual Expenditures '!$B$26</f>
        <v>0</v>
      </c>
      <c r="H516" s="70" t="str">
        <f>'Actual Expenditures '!$C$26</f>
        <v>TOTAL Salary and Benefits:</v>
      </c>
      <c r="I516" s="71">
        <f>'Actual Expenditures '!$Q$26</f>
        <v>0</v>
      </c>
    </row>
    <row r="517" spans="1:9">
      <c r="A517" s="54" t="e">
        <f t="shared" si="14"/>
        <v>#N/A</v>
      </c>
      <c r="B517" s="65">
        <f t="shared" si="15"/>
        <v>24</v>
      </c>
      <c r="C517" s="66" t="s">
        <v>261</v>
      </c>
      <c r="D517" s="66" t="s">
        <v>268</v>
      </c>
      <c r="E517" s="65" t="str">
        <f>'Actual Expenditures '!$Q$10</f>
        <v>TOTAL</v>
      </c>
      <c r="F517" s="70" t="str">
        <f>'Actual Expenditures '!$A$28</f>
        <v>Operating Costs:</v>
      </c>
      <c r="G517" s="70" t="str">
        <f>'Actual Expenditures '!$B$29</f>
        <v>31</v>
      </c>
      <c r="H517" s="70" t="str">
        <f>'Actual Expenditures '!$C$29</f>
        <v>Professional Services</v>
      </c>
      <c r="I517" s="71">
        <f>'Actual Expenditures '!$Q$29</f>
        <v>0</v>
      </c>
    </row>
    <row r="518" spans="1:9">
      <c r="A518" s="54" t="e">
        <f t="shared" si="14"/>
        <v>#N/A</v>
      </c>
      <c r="B518" s="65">
        <f t="shared" si="15"/>
        <v>24</v>
      </c>
      <c r="C518" s="66" t="s">
        <v>261</v>
      </c>
      <c r="D518" s="66" t="s">
        <v>268</v>
      </c>
      <c r="E518" s="65" t="str">
        <f>'Actual Expenditures '!$Q$10</f>
        <v>TOTAL</v>
      </c>
      <c r="F518" s="70" t="str">
        <f>'Actual Expenditures '!$A$28</f>
        <v>Operating Costs:</v>
      </c>
      <c r="G518" s="70" t="str">
        <f>'Actual Expenditures '!$B$30</f>
        <v>32</v>
      </c>
      <c r="H518" s="70" t="str">
        <f>'Actual Expenditures '!$C$30</f>
        <v>Accounting &amp; Auditing</v>
      </c>
      <c r="I518" s="71">
        <f>'Actual Expenditures '!$Q$30</f>
        <v>0</v>
      </c>
    </row>
    <row r="519" spans="1:9">
      <c r="A519" s="54" t="e">
        <f t="shared" si="14"/>
        <v>#N/A</v>
      </c>
      <c r="B519" s="65">
        <f t="shared" si="15"/>
        <v>24</v>
      </c>
      <c r="C519" s="66" t="s">
        <v>261</v>
      </c>
      <c r="D519" s="66" t="s">
        <v>268</v>
      </c>
      <c r="E519" s="65" t="str">
        <f>'Actual Expenditures '!$Q$10</f>
        <v>TOTAL</v>
      </c>
      <c r="F519" s="70" t="str">
        <f>'Actual Expenditures '!$A$28</f>
        <v>Operating Costs:</v>
      </c>
      <c r="G519" s="70" t="str">
        <f>'Actual Expenditures '!$B$31</f>
        <v>33</v>
      </c>
      <c r="H519" s="70" t="str">
        <f>'Actual Expenditures '!$C$31</f>
        <v>Court Reporter Services</v>
      </c>
      <c r="I519" s="71">
        <f>'Actual Expenditures '!$Q$31</f>
        <v>0</v>
      </c>
    </row>
    <row r="520" spans="1:9">
      <c r="A520" s="54" t="e">
        <f t="shared" si="14"/>
        <v>#N/A</v>
      </c>
      <c r="B520" s="65">
        <f t="shared" si="15"/>
        <v>24</v>
      </c>
      <c r="C520" s="66" t="s">
        <v>261</v>
      </c>
      <c r="D520" s="66" t="s">
        <v>268</v>
      </c>
      <c r="E520" s="65" t="str">
        <f>'Actual Expenditures '!$Q$10</f>
        <v>TOTAL</v>
      </c>
      <c r="F520" s="70" t="str">
        <f>'Actual Expenditures '!$A$28</f>
        <v>Operating Costs:</v>
      </c>
      <c r="G520" s="70" t="str">
        <f>'Actual Expenditures '!$B$32</f>
        <v>34</v>
      </c>
      <c r="H520" s="70" t="str">
        <f>'Actual Expenditures '!$C$32</f>
        <v>Other Contracted Services</v>
      </c>
      <c r="I520" s="71">
        <f>'Actual Expenditures '!$Q$32</f>
        <v>0</v>
      </c>
    </row>
    <row r="521" spans="1:9">
      <c r="A521" s="54" t="e">
        <f t="shared" si="14"/>
        <v>#N/A</v>
      </c>
      <c r="B521" s="65">
        <f t="shared" si="15"/>
        <v>24</v>
      </c>
      <c r="C521" s="66" t="s">
        <v>261</v>
      </c>
      <c r="D521" s="66" t="s">
        <v>268</v>
      </c>
      <c r="E521" s="65" t="str">
        <f>'Actual Expenditures '!$Q$10</f>
        <v>TOTAL</v>
      </c>
      <c r="F521" s="70" t="str">
        <f>'Actual Expenditures '!$A$28</f>
        <v>Operating Costs:</v>
      </c>
      <c r="G521" s="70" t="str">
        <f>'Actual Expenditures '!$B$33</f>
        <v>40</v>
      </c>
      <c r="H521" s="70" t="str">
        <f>'Actual Expenditures '!$C$33</f>
        <v>Travel and Per Diem</v>
      </c>
      <c r="I521" s="71">
        <f>'Actual Expenditures '!$Q$33</f>
        <v>0</v>
      </c>
    </row>
    <row r="522" spans="1:9">
      <c r="A522" s="54" t="e">
        <f t="shared" si="14"/>
        <v>#N/A</v>
      </c>
      <c r="B522" s="65">
        <f t="shared" si="15"/>
        <v>24</v>
      </c>
      <c r="C522" s="66" t="s">
        <v>261</v>
      </c>
      <c r="D522" s="66" t="s">
        <v>268</v>
      </c>
      <c r="E522" s="65" t="str">
        <f>'Actual Expenditures '!$Q$10</f>
        <v>TOTAL</v>
      </c>
      <c r="F522" s="70" t="str">
        <f>'Actual Expenditures '!$A$28</f>
        <v>Operating Costs:</v>
      </c>
      <c r="G522" s="70" t="str">
        <f>'Actual Expenditures '!$B$34</f>
        <v>41</v>
      </c>
      <c r="H522" s="70" t="str">
        <f>'Actual Expenditures '!$C$34</f>
        <v>Communications</v>
      </c>
      <c r="I522" s="71">
        <f>'Actual Expenditures '!$Q$34</f>
        <v>0</v>
      </c>
    </row>
    <row r="523" spans="1:9">
      <c r="A523" s="54" t="e">
        <f t="shared" si="14"/>
        <v>#N/A</v>
      </c>
      <c r="B523" s="65">
        <f t="shared" si="15"/>
        <v>24</v>
      </c>
      <c r="C523" s="66" t="s">
        <v>261</v>
      </c>
      <c r="D523" s="66" t="s">
        <v>268</v>
      </c>
      <c r="E523" s="65" t="str">
        <f>'Actual Expenditures '!$Q$10</f>
        <v>TOTAL</v>
      </c>
      <c r="F523" s="70" t="str">
        <f>'Actual Expenditures '!$A$28</f>
        <v>Operating Costs:</v>
      </c>
      <c r="G523" s="70" t="str">
        <f>'Actual Expenditures '!$B$35</f>
        <v>42</v>
      </c>
      <c r="H523" s="70" t="str">
        <f>'Actual Expenditures '!$C$35</f>
        <v>Freight and Postage</v>
      </c>
      <c r="I523" s="71">
        <f>'Actual Expenditures '!$Q$35</f>
        <v>0</v>
      </c>
    </row>
    <row r="524" spans="1:9">
      <c r="A524" s="54" t="e">
        <f t="shared" si="14"/>
        <v>#N/A</v>
      </c>
      <c r="B524" s="65">
        <f t="shared" si="15"/>
        <v>24</v>
      </c>
      <c r="C524" s="66" t="s">
        <v>261</v>
      </c>
      <c r="D524" s="66" t="s">
        <v>268</v>
      </c>
      <c r="E524" s="65" t="str">
        <f>'Actual Expenditures '!$Q$10</f>
        <v>TOTAL</v>
      </c>
      <c r="F524" s="70" t="str">
        <f>'Actual Expenditures '!$A$28</f>
        <v>Operating Costs:</v>
      </c>
      <c r="G524" s="70" t="str">
        <f>'Actual Expenditures '!$B$36</f>
        <v>43</v>
      </c>
      <c r="H524" s="70" t="str">
        <f>'Actual Expenditures '!$C$36</f>
        <v>Utilities</v>
      </c>
      <c r="I524" s="71">
        <f>'Actual Expenditures '!$Q$36</f>
        <v>0</v>
      </c>
    </row>
    <row r="525" spans="1:9">
      <c r="A525" s="54" t="e">
        <f t="shared" si="14"/>
        <v>#N/A</v>
      </c>
      <c r="B525" s="65">
        <f t="shared" si="15"/>
        <v>24</v>
      </c>
      <c r="C525" s="66" t="s">
        <v>261</v>
      </c>
      <c r="D525" s="66" t="s">
        <v>268</v>
      </c>
      <c r="E525" s="65" t="str">
        <f>'Actual Expenditures '!$Q$10</f>
        <v>TOTAL</v>
      </c>
      <c r="F525" s="70" t="str">
        <f>'Actual Expenditures '!$A$28</f>
        <v>Operating Costs:</v>
      </c>
      <c r="G525" s="70" t="str">
        <f>'Actual Expenditures '!$B$37</f>
        <v>44</v>
      </c>
      <c r="H525" s="70" t="str">
        <f>'Actual Expenditures '!$C$37</f>
        <v>Rentals and Leases</v>
      </c>
      <c r="I525" s="71">
        <f>'Actual Expenditures '!$Q$37</f>
        <v>0</v>
      </c>
    </row>
    <row r="526" spans="1:9">
      <c r="A526" s="54" t="e">
        <f t="shared" si="14"/>
        <v>#N/A</v>
      </c>
      <c r="B526" s="65">
        <f t="shared" si="15"/>
        <v>24</v>
      </c>
      <c r="C526" s="66" t="s">
        <v>261</v>
      </c>
      <c r="D526" s="66" t="s">
        <v>268</v>
      </c>
      <c r="E526" s="65" t="str">
        <f>'Actual Expenditures '!$Q$10</f>
        <v>TOTAL</v>
      </c>
      <c r="F526" s="70" t="str">
        <f>'Actual Expenditures '!$A$28</f>
        <v>Operating Costs:</v>
      </c>
      <c r="G526" s="70" t="str">
        <f>'Actual Expenditures '!$B$38</f>
        <v>45</v>
      </c>
      <c r="H526" s="70" t="str">
        <f>'Actual Expenditures '!$C$38</f>
        <v>Insurance</v>
      </c>
      <c r="I526" s="71">
        <f>'Actual Expenditures '!$Q$38</f>
        <v>0</v>
      </c>
    </row>
    <row r="527" spans="1:9">
      <c r="A527" s="54" t="e">
        <f t="shared" si="14"/>
        <v>#N/A</v>
      </c>
      <c r="B527" s="65">
        <f t="shared" si="15"/>
        <v>24</v>
      </c>
      <c r="C527" s="66" t="s">
        <v>261</v>
      </c>
      <c r="D527" s="66" t="s">
        <v>268</v>
      </c>
      <c r="E527" s="65" t="str">
        <f>'Actual Expenditures '!$Q$10</f>
        <v>TOTAL</v>
      </c>
      <c r="F527" s="70" t="str">
        <f>'Actual Expenditures '!$A$28</f>
        <v>Operating Costs:</v>
      </c>
      <c r="G527" s="70" t="str">
        <f>'Actual Expenditures '!$B$39</f>
        <v>46</v>
      </c>
      <c r="H527" s="70" t="str">
        <f>'Actual Expenditures '!$C$39</f>
        <v>Repair and Maintenance</v>
      </c>
      <c r="I527" s="71">
        <f>'Actual Expenditures '!$Q$39</f>
        <v>0</v>
      </c>
    </row>
    <row r="528" spans="1:9">
      <c r="A528" s="54" t="e">
        <f t="shared" si="14"/>
        <v>#N/A</v>
      </c>
      <c r="B528" s="65">
        <f t="shared" si="15"/>
        <v>24</v>
      </c>
      <c r="C528" s="66" t="s">
        <v>261</v>
      </c>
      <c r="D528" s="66" t="s">
        <v>268</v>
      </c>
      <c r="E528" s="65" t="str">
        <f>'Actual Expenditures '!$Q$10</f>
        <v>TOTAL</v>
      </c>
      <c r="F528" s="70" t="str">
        <f>'Actual Expenditures '!$A$28</f>
        <v>Operating Costs:</v>
      </c>
      <c r="G528" s="70" t="str">
        <f>'Actual Expenditures '!$B$40</f>
        <v>47</v>
      </c>
      <c r="H528" s="70" t="str">
        <f>'Actual Expenditures '!$C$40</f>
        <v>Printing and Binding</v>
      </c>
      <c r="I528" s="71">
        <f>'Actual Expenditures '!$Q$40</f>
        <v>0</v>
      </c>
    </row>
    <row r="529" spans="1:9">
      <c r="A529" s="54" t="e">
        <f t="shared" si="14"/>
        <v>#N/A</v>
      </c>
      <c r="B529" s="65">
        <f t="shared" si="15"/>
        <v>24</v>
      </c>
      <c r="C529" s="66" t="s">
        <v>261</v>
      </c>
      <c r="D529" s="66" t="s">
        <v>268</v>
      </c>
      <c r="E529" s="65" t="str">
        <f>'Actual Expenditures '!$Q$10</f>
        <v>TOTAL</v>
      </c>
      <c r="F529" s="70" t="str">
        <f>'Actual Expenditures '!$A$28</f>
        <v>Operating Costs:</v>
      </c>
      <c r="G529" s="70" t="str">
        <f>'Actual Expenditures '!$B$41</f>
        <v>48</v>
      </c>
      <c r="H529" s="70" t="str">
        <f>'Actual Expenditures '!$C$41</f>
        <v>Promotional Activities</v>
      </c>
      <c r="I529" s="71">
        <f>'Actual Expenditures '!$Q$41</f>
        <v>0</v>
      </c>
    </row>
    <row r="530" spans="1:9">
      <c r="A530" s="54" t="e">
        <f t="shared" si="14"/>
        <v>#N/A</v>
      </c>
      <c r="B530" s="65">
        <f t="shared" si="15"/>
        <v>24</v>
      </c>
      <c r="C530" s="66" t="s">
        <v>261</v>
      </c>
      <c r="D530" s="66" t="s">
        <v>268</v>
      </c>
      <c r="E530" s="65" t="str">
        <f>'Actual Expenditures '!$Q$10</f>
        <v>TOTAL</v>
      </c>
      <c r="F530" s="70" t="str">
        <f>'Actual Expenditures '!$A$28</f>
        <v>Operating Costs:</v>
      </c>
      <c r="G530" s="70" t="str">
        <f>'Actual Expenditures '!$B$42</f>
        <v>49</v>
      </c>
      <c r="H530" s="70" t="str">
        <f>'Actual Expenditures '!$C$42</f>
        <v>Other Current Charges &amp; Obligations</v>
      </c>
      <c r="I530" s="71">
        <f>'Actual Expenditures '!$Q$42</f>
        <v>0</v>
      </c>
    </row>
    <row r="531" spans="1:9">
      <c r="A531" s="54" t="e">
        <f t="shared" si="14"/>
        <v>#N/A</v>
      </c>
      <c r="B531" s="65">
        <f t="shared" si="15"/>
        <v>24</v>
      </c>
      <c r="C531" s="66" t="s">
        <v>261</v>
      </c>
      <c r="D531" s="66" t="s">
        <v>268</v>
      </c>
      <c r="E531" s="65" t="str">
        <f>'Actual Expenditures '!$Q$10</f>
        <v>TOTAL</v>
      </c>
      <c r="F531" s="70" t="str">
        <f>'Actual Expenditures '!$A$28</f>
        <v>Operating Costs:</v>
      </c>
      <c r="G531" s="70" t="str">
        <f>'Actual Expenditures '!$B$43</f>
        <v>51</v>
      </c>
      <c r="H531" s="70" t="str">
        <f>'Actual Expenditures '!$C$43</f>
        <v>Office Supplies</v>
      </c>
      <c r="I531" s="71">
        <f>'Actual Expenditures '!$Q$43</f>
        <v>0</v>
      </c>
    </row>
    <row r="532" spans="1:9">
      <c r="A532" s="54" t="e">
        <f t="shared" si="14"/>
        <v>#N/A</v>
      </c>
      <c r="B532" s="65">
        <f t="shared" si="15"/>
        <v>24</v>
      </c>
      <c r="C532" s="66" t="s">
        <v>261</v>
      </c>
      <c r="D532" s="66" t="s">
        <v>268</v>
      </c>
      <c r="E532" s="65" t="str">
        <f>'Actual Expenditures '!$Q$10</f>
        <v>TOTAL</v>
      </c>
      <c r="F532" s="70" t="str">
        <f>'Actual Expenditures '!$A$28</f>
        <v>Operating Costs:</v>
      </c>
      <c r="G532" s="70" t="str">
        <f>'Actual Expenditures '!$B$44</f>
        <v>52</v>
      </c>
      <c r="H532" s="70" t="str">
        <f>'Actual Expenditures '!$C$44</f>
        <v>Operating Supplies</v>
      </c>
      <c r="I532" s="71">
        <f>'Actual Expenditures '!$Q$44</f>
        <v>0</v>
      </c>
    </row>
    <row r="533" spans="1:9">
      <c r="A533" s="54" t="e">
        <f t="shared" si="14"/>
        <v>#N/A</v>
      </c>
      <c r="B533" s="65">
        <f t="shared" si="15"/>
        <v>24</v>
      </c>
      <c r="C533" s="66" t="s">
        <v>261</v>
      </c>
      <c r="D533" s="66" t="s">
        <v>268</v>
      </c>
      <c r="E533" s="65" t="str">
        <f>'Actual Expenditures '!$Q$10</f>
        <v>TOTAL</v>
      </c>
      <c r="F533" s="70" t="str">
        <f>'Actual Expenditures '!$A$28</f>
        <v>Operating Costs:</v>
      </c>
      <c r="G533" s="70" t="str">
        <f>'Actual Expenditures '!$B$45</f>
        <v>54</v>
      </c>
      <c r="H533" s="70" t="str">
        <f>'Actual Expenditures '!$C$45</f>
        <v>Books, Publications, Subscriptions, Memberships</v>
      </c>
      <c r="I533" s="71">
        <f>'Actual Expenditures '!$Q$45</f>
        <v>0</v>
      </c>
    </row>
    <row r="534" spans="1:9">
      <c r="A534" s="54" t="e">
        <f t="shared" ref="A534:A546" si="16">$A$21</f>
        <v>#N/A</v>
      </c>
      <c r="B534" s="65">
        <f t="shared" ref="B534:B587" si="17">($N$2-1999)</f>
        <v>24</v>
      </c>
      <c r="C534" s="66" t="s">
        <v>261</v>
      </c>
      <c r="D534" s="66" t="s">
        <v>268</v>
      </c>
      <c r="E534" s="65" t="str">
        <f>'Actual Expenditures '!$Q$10</f>
        <v>TOTAL</v>
      </c>
      <c r="F534" s="70" t="str">
        <f>'Actual Expenditures '!$A$28</f>
        <v>Operating Costs:</v>
      </c>
      <c r="G534" s="70" t="str">
        <f>'Actual Expenditures '!$B$46</f>
        <v>55</v>
      </c>
      <c r="H534" s="70" t="str">
        <f>'Actual Expenditures '!$C$46</f>
        <v>Training</v>
      </c>
      <c r="I534" s="71">
        <f>'Actual Expenditures '!$Q$46</f>
        <v>0</v>
      </c>
    </row>
    <row r="535" spans="1:9">
      <c r="A535" s="54" t="e">
        <f t="shared" si="16"/>
        <v>#N/A</v>
      </c>
      <c r="B535" s="65">
        <f t="shared" si="17"/>
        <v>24</v>
      </c>
      <c r="C535" s="66" t="s">
        <v>261</v>
      </c>
      <c r="D535" s="66" t="s">
        <v>268</v>
      </c>
      <c r="E535" s="65" t="str">
        <f>'Actual Expenditures '!$Q$10</f>
        <v>TOTAL</v>
      </c>
      <c r="F535" s="70" t="str">
        <f>'Actual Expenditures '!$A$28</f>
        <v>Operating Costs:</v>
      </c>
      <c r="G535" s="70" t="str">
        <f>'Actual Expenditures '!$B$47</f>
        <v>59</v>
      </c>
      <c r="H535" s="70" t="str">
        <f>'Actual Expenditures '!$C$47</f>
        <v>Depreciation</v>
      </c>
      <c r="I535" s="71">
        <f>'Actual Expenditures '!$Q$47</f>
        <v>0</v>
      </c>
    </row>
    <row r="536" spans="1:9">
      <c r="A536" s="54" t="e">
        <f t="shared" si="16"/>
        <v>#N/A</v>
      </c>
      <c r="B536" s="65">
        <f t="shared" si="17"/>
        <v>24</v>
      </c>
      <c r="C536" s="66" t="s">
        <v>261</v>
      </c>
      <c r="D536" s="66" t="s">
        <v>268</v>
      </c>
      <c r="E536" s="65" t="str">
        <f>'Actual Expenditures '!$Q$10</f>
        <v>TOTAL</v>
      </c>
      <c r="F536" s="70" t="str">
        <f>'Actual Expenditures '!$A$28</f>
        <v>Operating Costs:</v>
      </c>
      <c r="G536" s="70">
        <f>'Actual Expenditures '!$B$48</f>
        <v>0</v>
      </c>
      <c r="H536" s="70" t="str">
        <f>'Actual Expenditures '!$C$48</f>
        <v>TOTAL Operating Costs:</v>
      </c>
      <c r="I536" s="71">
        <f>'Actual Expenditures '!$Q$48</f>
        <v>0</v>
      </c>
    </row>
    <row r="537" spans="1:9">
      <c r="A537" s="54" t="e">
        <f t="shared" si="16"/>
        <v>#N/A</v>
      </c>
      <c r="B537" s="65">
        <f t="shared" si="17"/>
        <v>24</v>
      </c>
      <c r="C537" s="66" t="s">
        <v>261</v>
      </c>
      <c r="D537" s="66" t="s">
        <v>268</v>
      </c>
      <c r="E537" s="65" t="str">
        <f>'Actual Expenditures '!$Q$10</f>
        <v>TOTAL</v>
      </c>
      <c r="F537" s="70" t="str">
        <f>'Actual Expenditures '!$A$50</f>
        <v>Capital Costs:</v>
      </c>
      <c r="G537" s="70" t="str">
        <f>'Actual Expenditures '!$B$51</f>
        <v>60 - 68</v>
      </c>
      <c r="H537" s="70" t="str">
        <f>'Actual Expenditures '!$C$51</f>
        <v>TOTAL Capital Costs:</v>
      </c>
      <c r="I537" s="71">
        <f>'Actual Expenditures '!$Q$51</f>
        <v>0</v>
      </c>
    </row>
    <row r="538" spans="1:9">
      <c r="A538" s="54" t="e">
        <f t="shared" si="16"/>
        <v>#N/A</v>
      </c>
      <c r="B538" s="65">
        <f t="shared" si="17"/>
        <v>24</v>
      </c>
      <c r="C538" s="66" t="s">
        <v>261</v>
      </c>
      <c r="D538" s="66" t="s">
        <v>268</v>
      </c>
      <c r="E538" s="65" t="str">
        <f>'Actual Expenditures '!$Q$10</f>
        <v>TOTAL</v>
      </c>
      <c r="F538" s="70" t="s">
        <v>265</v>
      </c>
      <c r="G538" s="70" t="s">
        <v>266</v>
      </c>
      <c r="H538" s="70" t="str">
        <f>'Actual Expenditures '!$C$54</f>
        <v xml:space="preserve">TOTAL COURT-SIDE EXPENDITURES:  </v>
      </c>
      <c r="I538" s="71">
        <f>'Actual Expenditures '!$Q$54</f>
        <v>0</v>
      </c>
    </row>
    <row r="539" spans="1:9">
      <c r="A539" s="54" t="e">
        <f t="shared" si="16"/>
        <v>#N/A</v>
      </c>
      <c r="B539" s="65">
        <f t="shared" si="17"/>
        <v>24</v>
      </c>
      <c r="C539" s="66" t="s">
        <v>261</v>
      </c>
      <c r="D539" s="66" t="s">
        <v>273</v>
      </c>
      <c r="E539" s="66" t="s">
        <v>271</v>
      </c>
      <c r="F539" s="54" t="str">
        <f>'Actual Expenditures '!$A$58</f>
        <v>Supplemental Information (please breakout costs included above):</v>
      </c>
      <c r="G539" s="66" t="s">
        <v>269</v>
      </c>
      <c r="H539" s="54" t="str">
        <f>'Actual Expenditures '!$C59</f>
        <v>Separation Payouts</v>
      </c>
      <c r="I539" s="68">
        <f>'Actual Expenditures '!$D59</f>
        <v>0</v>
      </c>
    </row>
    <row r="540" spans="1:9">
      <c r="A540" s="54" t="e">
        <f t="shared" si="16"/>
        <v>#N/A</v>
      </c>
      <c r="B540" s="65">
        <f t="shared" si="17"/>
        <v>24</v>
      </c>
      <c r="C540" s="66" t="s">
        <v>261</v>
      </c>
      <c r="D540" s="66" t="s">
        <v>272</v>
      </c>
      <c r="E540" s="66" t="s">
        <v>271</v>
      </c>
      <c r="F540" s="54" t="str">
        <f>'Actual Expenditures '!$A$58</f>
        <v>Supplemental Information (please breakout costs included above):</v>
      </c>
      <c r="G540" s="66" t="str">
        <f>'Actual Expenditures '!$B$60</f>
        <v>23</v>
      </c>
      <c r="H540" s="54" t="str">
        <f>'Actual Expenditures '!$C60</f>
        <v>Health Insurance</v>
      </c>
      <c r="I540" s="68">
        <f>'Actual Expenditures '!$D60</f>
        <v>0</v>
      </c>
    </row>
    <row r="541" spans="1:9">
      <c r="A541" s="54" t="e">
        <f t="shared" si="16"/>
        <v>#N/A</v>
      </c>
      <c r="B541" s="65">
        <f t="shared" si="17"/>
        <v>24</v>
      </c>
      <c r="C541" s="66" t="s">
        <v>261</v>
      </c>
      <c r="D541" s="66" t="s">
        <v>272</v>
      </c>
      <c r="E541" s="66" t="s">
        <v>271</v>
      </c>
      <c r="F541" s="54" t="str">
        <f>'Actual Expenditures '!$A$58</f>
        <v>Supplemental Information (please breakout costs included above):</v>
      </c>
      <c r="G541" s="66" t="str">
        <f>'Actual Expenditures '!$B$60</f>
        <v>23</v>
      </c>
      <c r="H541" s="54" t="str">
        <f>'Actual Expenditures '!$C61</f>
        <v>Life Insurance</v>
      </c>
      <c r="I541" s="68">
        <f>'Actual Expenditures '!$D61</f>
        <v>0</v>
      </c>
    </row>
    <row r="542" spans="1:9">
      <c r="A542" s="54" t="e">
        <f t="shared" si="16"/>
        <v>#N/A</v>
      </c>
      <c r="B542" s="65">
        <f t="shared" si="17"/>
        <v>24</v>
      </c>
      <c r="C542" s="66" t="s">
        <v>261</v>
      </c>
      <c r="D542" s="66" t="s">
        <v>272</v>
      </c>
      <c r="E542" s="66" t="s">
        <v>271</v>
      </c>
      <c r="F542" s="54" t="str">
        <f>'Actual Expenditures '!$A$58</f>
        <v>Supplemental Information (please breakout costs included above):</v>
      </c>
      <c r="G542" s="66" t="str">
        <f>'Actual Expenditures '!$B$60</f>
        <v>23</v>
      </c>
      <c r="H542" s="54" t="str">
        <f>'Actual Expenditures '!$C62</f>
        <v>Long-term Disability</v>
      </c>
      <c r="I542" s="68">
        <f>'Actual Expenditures '!$D62</f>
        <v>0</v>
      </c>
    </row>
    <row r="543" spans="1:9">
      <c r="A543" s="54" t="e">
        <f t="shared" si="16"/>
        <v>#N/A</v>
      </c>
      <c r="B543" s="65">
        <f t="shared" si="17"/>
        <v>24</v>
      </c>
      <c r="C543" s="66" t="s">
        <v>261</v>
      </c>
      <c r="D543" s="66" t="s">
        <v>272</v>
      </c>
      <c r="E543" s="66" t="s">
        <v>271</v>
      </c>
      <c r="F543" s="54" t="str">
        <f>'Actual Expenditures '!$A$58</f>
        <v>Supplemental Information (please breakout costs included above):</v>
      </c>
      <c r="G543" s="66" t="str">
        <f>'Actual Expenditures '!$B$60</f>
        <v>23</v>
      </c>
      <c r="H543" s="54" t="str">
        <f>'Actual Expenditures '!$C63</f>
        <v>Short-term Disability</v>
      </c>
      <c r="I543" s="68">
        <f>'Actual Expenditures '!$D63</f>
        <v>0</v>
      </c>
    </row>
    <row r="544" spans="1:9">
      <c r="A544" s="54" t="e">
        <f t="shared" si="16"/>
        <v>#N/A</v>
      </c>
      <c r="B544" s="65">
        <f t="shared" si="17"/>
        <v>24</v>
      </c>
      <c r="C544" s="66" t="s">
        <v>261</v>
      </c>
      <c r="D544" s="66" t="s">
        <v>272</v>
      </c>
      <c r="E544" s="66" t="s">
        <v>271</v>
      </c>
      <c r="F544" s="54" t="str">
        <f>'Actual Expenditures '!$A$58</f>
        <v>Supplemental Information (please breakout costs included above):</v>
      </c>
      <c r="G544" s="66" t="str">
        <f>'Actual Expenditures '!$B$60</f>
        <v>23</v>
      </c>
      <c r="H544" s="54" t="str">
        <f>'Actual Expenditures '!$C64</f>
        <v>FSA</v>
      </c>
      <c r="I544" s="68">
        <f>'Actual Expenditures '!$D64</f>
        <v>0</v>
      </c>
    </row>
    <row r="545" spans="1:19">
      <c r="A545" s="54" t="e">
        <f t="shared" si="16"/>
        <v>#N/A</v>
      </c>
      <c r="B545" s="65">
        <f t="shared" si="17"/>
        <v>24</v>
      </c>
      <c r="C545" s="66" t="s">
        <v>261</v>
      </c>
      <c r="D545" s="66" t="s">
        <v>272</v>
      </c>
      <c r="E545" s="66" t="s">
        <v>271</v>
      </c>
      <c r="F545" s="54" t="str">
        <f>'Actual Expenditures '!$A$58</f>
        <v>Supplemental Information (please breakout costs included above):</v>
      </c>
      <c r="G545" s="66" t="str">
        <f>'Actual Expenditures '!$B$60</f>
        <v>23</v>
      </c>
      <c r="H545" s="54" t="str">
        <f>'Actual Expenditures '!$C65</f>
        <v>Dental</v>
      </c>
      <c r="I545" s="68">
        <f>'Actual Expenditures '!$D65</f>
        <v>0</v>
      </c>
    </row>
    <row r="546" spans="1:19">
      <c r="A546" s="54" t="e">
        <f t="shared" si="16"/>
        <v>#N/A</v>
      </c>
      <c r="B546" s="65">
        <f t="shared" si="17"/>
        <v>24</v>
      </c>
      <c r="C546" s="66" t="s">
        <v>261</v>
      </c>
      <c r="D546" s="66" t="s">
        <v>272</v>
      </c>
      <c r="E546" s="66" t="s">
        <v>271</v>
      </c>
      <c r="F546" s="54" t="str">
        <f>'Actual Expenditures '!$A$58</f>
        <v>Supplemental Information (please breakout costs included above):</v>
      </c>
      <c r="G546" s="66" t="str">
        <f>'Actual Expenditures '!$B$60</f>
        <v>23</v>
      </c>
      <c r="H546" s="54" t="str">
        <f>'Actual Expenditures '!$C66</f>
        <v>Vision</v>
      </c>
      <c r="I546" s="68">
        <f>'Actual Expenditures '!$D66</f>
        <v>0</v>
      </c>
    </row>
    <row r="547" spans="1:19">
      <c r="A547" s="54" t="e">
        <f>$A$21</f>
        <v>#N/A</v>
      </c>
      <c r="B547" s="65">
        <f t="shared" si="17"/>
        <v>24</v>
      </c>
      <c r="C547" s="66" t="s">
        <v>261</v>
      </c>
      <c r="D547" s="66" t="s">
        <v>272</v>
      </c>
      <c r="E547" s="66" t="s">
        <v>78</v>
      </c>
      <c r="F547" s="54" t="str">
        <f>'Actual Expenditures '!$A$58</f>
        <v>Supplemental Information (please breakout costs included above):</v>
      </c>
      <c r="G547" s="66" t="str">
        <f>'Actual Expenditures '!$B$60</f>
        <v>23</v>
      </c>
      <c r="H547" s="66" t="s">
        <v>270</v>
      </c>
      <c r="I547" s="68">
        <f>'Actual Expenditures '!$E67</f>
        <v>0</v>
      </c>
    </row>
    <row r="548" spans="1:19" ht="41.25" customHeight="1">
      <c r="A548" s="49" t="str">
        <f>A20</f>
        <v>OrganizationID</v>
      </c>
      <c r="B548" s="49" t="str">
        <f t="shared" ref="B548:S548" si="18">B20</f>
        <v>FiscalYearID</v>
      </c>
      <c r="C548" s="49" t="str">
        <f t="shared" si="18"/>
        <v>DataType</v>
      </c>
      <c r="D548" s="49" t="str">
        <f t="shared" si="18"/>
        <v>Expenditure AccountCode</v>
      </c>
      <c r="E548" s="49" t="str">
        <f t="shared" si="18"/>
        <v>Expenditure Account Code  Description</v>
      </c>
      <c r="F548" s="49" t="str">
        <f t="shared" si="18"/>
        <v>Activity Description</v>
      </c>
      <c r="G548" s="49" t="str">
        <f t="shared" si="18"/>
        <v>UAS Object Code</v>
      </c>
      <c r="H548" s="49" t="str">
        <f t="shared" si="18"/>
        <v>UAS Object Code Description</v>
      </c>
      <c r="I548" s="49" t="str">
        <f t="shared" si="18"/>
        <v>Amount</v>
      </c>
      <c r="J548" s="49" t="str">
        <f t="shared" si="18"/>
        <v>ReportID</v>
      </c>
      <c r="K548" s="49" t="str">
        <f t="shared" si="18"/>
        <v>Period6</v>
      </c>
      <c r="L548" s="49" t="str">
        <f t="shared" si="18"/>
        <v>Period7</v>
      </c>
      <c r="M548" s="49" t="str">
        <f t="shared" si="18"/>
        <v>Period8</v>
      </c>
      <c r="N548" s="49" t="str">
        <f t="shared" si="18"/>
        <v>Period9</v>
      </c>
      <c r="O548" s="49" t="str">
        <f t="shared" si="18"/>
        <v>Period10</v>
      </c>
      <c r="P548" s="49" t="str">
        <f t="shared" si="18"/>
        <v>Period11</v>
      </c>
      <c r="Q548" s="49" t="str">
        <f t="shared" si="18"/>
        <v>Period12</v>
      </c>
      <c r="R548" s="49" t="str">
        <f t="shared" si="18"/>
        <v>Period13</v>
      </c>
      <c r="S548" s="49" t="str">
        <f t="shared" si="18"/>
        <v>ReportID</v>
      </c>
    </row>
    <row r="549" spans="1:19">
      <c r="A549" s="54" t="e">
        <f>$A$21</f>
        <v>#N/A</v>
      </c>
      <c r="B549" s="54">
        <f t="shared" si="17"/>
        <v>24</v>
      </c>
      <c r="C549" s="54" t="s">
        <v>261</v>
      </c>
      <c r="D549" s="66" t="s">
        <v>277</v>
      </c>
      <c r="E549" s="66" t="s">
        <v>275</v>
      </c>
      <c r="F549" s="72" t="str">
        <f>'Reconciliation '!$A$3</f>
        <v>CCOC Revenues</v>
      </c>
      <c r="G549" s="66" t="s">
        <v>276</v>
      </c>
      <c r="H549" s="72" t="str">
        <f>'Reconciliation '!B4</f>
        <v>Fines and Fees Revenues (County Fiscal Year):</v>
      </c>
      <c r="I549" s="68">
        <f>'Reconciliation '!$D$4</f>
        <v>0</v>
      </c>
    </row>
    <row r="550" spans="1:19">
      <c r="A550" s="54" t="e">
        <f t="shared" ref="A550:A567" si="19">$A$21</f>
        <v>#N/A</v>
      </c>
      <c r="B550" s="54">
        <f t="shared" si="17"/>
        <v>24</v>
      </c>
      <c r="C550" s="54" t="s">
        <v>261</v>
      </c>
      <c r="D550" s="66" t="s">
        <v>277</v>
      </c>
      <c r="E550" s="66" t="s">
        <v>275</v>
      </c>
      <c r="F550" s="72" t="str">
        <f>'Reconciliation '!$A$3</f>
        <v>CCOC Revenues</v>
      </c>
      <c r="G550" s="66" t="s">
        <v>276</v>
      </c>
      <c r="H550" s="72" t="str">
        <f>'Reconciliation '!B5</f>
        <v>Prior-Year September Revenues:</v>
      </c>
      <c r="I550" s="68">
        <f>'Reconciliation '!$D$5</f>
        <v>0</v>
      </c>
    </row>
    <row r="551" spans="1:19">
      <c r="A551" s="54" t="e">
        <f t="shared" si="19"/>
        <v>#N/A</v>
      </c>
      <c r="B551" s="54">
        <f t="shared" si="17"/>
        <v>24</v>
      </c>
      <c r="C551" s="54" t="s">
        <v>261</v>
      </c>
      <c r="D551" s="66" t="s">
        <v>277</v>
      </c>
      <c r="E551" s="66" t="s">
        <v>275</v>
      </c>
      <c r="F551" s="72" t="str">
        <f>'Reconciliation '!$A$3</f>
        <v>CCOC Revenues</v>
      </c>
      <c r="G551" s="66" t="s">
        <v>276</v>
      </c>
      <c r="H551" s="72" t="str">
        <f>'Reconciliation '!B6</f>
        <v>[Less]  Current-Year September Revenues:</v>
      </c>
      <c r="I551" s="68">
        <f>'Reconciliation '!$D$6</f>
        <v>0</v>
      </c>
    </row>
    <row r="552" spans="1:19">
      <c r="A552" s="54" t="e">
        <f t="shared" si="19"/>
        <v>#N/A</v>
      </c>
      <c r="B552" s="54">
        <f t="shared" si="17"/>
        <v>24</v>
      </c>
      <c r="C552" s="54" t="s">
        <v>261</v>
      </c>
      <c r="D552" s="66" t="s">
        <v>277</v>
      </c>
      <c r="E552" s="66" t="s">
        <v>275</v>
      </c>
      <c r="F552" s="72" t="str">
        <f>'Reconciliation '!$A$3</f>
        <v>CCOC Revenues</v>
      </c>
      <c r="G552" s="66" t="s">
        <v>276</v>
      </c>
      <c r="H552" s="72" t="str">
        <f>'Reconciliation '!B7</f>
        <v>CCOC Trust Fund Revenues:</v>
      </c>
      <c r="I552" s="68">
        <f>'Reconciliation '!$D$7</f>
        <v>0</v>
      </c>
    </row>
    <row r="553" spans="1:19">
      <c r="A553" s="54" t="e">
        <f t="shared" si="19"/>
        <v>#N/A</v>
      </c>
      <c r="B553" s="54">
        <f t="shared" si="17"/>
        <v>24</v>
      </c>
      <c r="C553" s="54" t="s">
        <v>261</v>
      </c>
      <c r="D553" s="66" t="s">
        <v>277</v>
      </c>
      <c r="E553" s="66" t="s">
        <v>275</v>
      </c>
      <c r="F553" s="72" t="str">
        <f>'Reconciliation '!$A$3</f>
        <v>CCOC Revenues</v>
      </c>
      <c r="G553" s="66" t="s">
        <v>276</v>
      </c>
      <c r="H553" s="72" t="str">
        <f>'Reconciliation '!B8</f>
        <v>Additional CCOC Revenues:</v>
      </c>
      <c r="I553" s="68">
        <f>'Reconciliation '!$D$8</f>
        <v>0</v>
      </c>
    </row>
    <row r="554" spans="1:19">
      <c r="A554" s="54" t="e">
        <f t="shared" si="19"/>
        <v>#N/A</v>
      </c>
      <c r="B554" s="54">
        <f t="shared" si="17"/>
        <v>24</v>
      </c>
      <c r="C554" s="54" t="s">
        <v>261</v>
      </c>
      <c r="D554" s="66" t="s">
        <v>277</v>
      </c>
      <c r="E554" s="66" t="s">
        <v>275</v>
      </c>
      <c r="F554" s="72" t="str">
        <f>'Reconciliation '!$A$3</f>
        <v>CCOC Revenues</v>
      </c>
      <c r="G554" s="66" t="s">
        <v>276</v>
      </c>
      <c r="H554" s="72" t="str">
        <f>'Reconciliation '!B9</f>
        <v>Adjusted CCOC Revenues:</v>
      </c>
      <c r="I554" s="68">
        <f>'Reconciliation '!$E$9</f>
        <v>0</v>
      </c>
    </row>
    <row r="555" spans="1:19">
      <c r="A555" s="54" t="e">
        <f t="shared" si="19"/>
        <v>#N/A</v>
      </c>
      <c r="B555" s="54">
        <f t="shared" si="17"/>
        <v>24</v>
      </c>
      <c r="C555" s="54" t="s">
        <v>261</v>
      </c>
      <c r="D555" s="66" t="s">
        <v>277</v>
      </c>
      <c r="E555" s="66" t="s">
        <v>275</v>
      </c>
      <c r="F555" s="72" t="str">
        <f>'Reconciliation '!$A$11</f>
        <v>Court-related Expenditures</v>
      </c>
      <c r="G555" s="66" t="s">
        <v>276</v>
      </c>
      <c r="H555" s="72" t="str">
        <f>'Reconciliation '!B12</f>
        <v>Actual Court-related Expenditures (County Fiscal Year):</v>
      </c>
      <c r="I555" s="68">
        <f>'Reconciliation '!$D$12</f>
        <v>0</v>
      </c>
    </row>
    <row r="556" spans="1:19">
      <c r="A556" s="54" t="e">
        <f t="shared" si="19"/>
        <v>#N/A</v>
      </c>
      <c r="B556" s="54">
        <f t="shared" si="17"/>
        <v>24</v>
      </c>
      <c r="C556" s="54" t="s">
        <v>261</v>
      </c>
      <c r="D556" s="66" t="s">
        <v>277</v>
      </c>
      <c r="E556" s="66" t="s">
        <v>275</v>
      </c>
      <c r="F556" s="72" t="str">
        <f>'Reconciliation '!$A$11</f>
        <v>Court-related Expenditures</v>
      </c>
      <c r="G556" s="66" t="s">
        <v>276</v>
      </c>
      <c r="H556" s="72" t="str">
        <f>'Reconciliation '!B13</f>
        <v>[Less]  Jury Distribution/Reimbursement Received:</v>
      </c>
      <c r="I556" s="68">
        <f>'Reconciliation '!$D$13</f>
        <v>0</v>
      </c>
    </row>
    <row r="557" spans="1:19">
      <c r="A557" s="54" t="e">
        <f t="shared" si="19"/>
        <v>#N/A</v>
      </c>
      <c r="B557" s="54">
        <f t="shared" si="17"/>
        <v>24</v>
      </c>
      <c r="C557" s="54" t="s">
        <v>261</v>
      </c>
      <c r="D557" s="66" t="s">
        <v>277</v>
      </c>
      <c r="E557" s="66" t="s">
        <v>275</v>
      </c>
      <c r="F557" s="72" t="str">
        <f>'Reconciliation '!$A$11</f>
        <v>Court-related Expenditures</v>
      </c>
      <c r="G557" s="66" t="s">
        <v>276</v>
      </c>
      <c r="H557" s="72" t="str">
        <f>'Reconciliation '!B14</f>
        <v>[Less]  Title IV-D Funded Costs:</v>
      </c>
      <c r="I557" s="68">
        <f>'Reconciliation '!$D$14</f>
        <v>0</v>
      </c>
    </row>
    <row r="558" spans="1:19">
      <c r="A558" s="54" t="e">
        <f t="shared" si="19"/>
        <v>#N/A</v>
      </c>
      <c r="B558" s="54">
        <f t="shared" si="17"/>
        <v>24</v>
      </c>
      <c r="C558" s="54" t="s">
        <v>261</v>
      </c>
      <c r="D558" s="66" t="s">
        <v>277</v>
      </c>
      <c r="E558" s="66" t="s">
        <v>275</v>
      </c>
      <c r="F558" s="72" t="str">
        <f>'Reconciliation '!$A$11</f>
        <v>Court-related Expenditures</v>
      </c>
      <c r="G558" s="66" t="s">
        <v>276</v>
      </c>
      <c r="H558" s="72" t="str">
        <f>'Reconciliation '!B15</f>
        <v>[Less]  BOCC Funding for Court-related Expenditures:</v>
      </c>
      <c r="I558" s="68">
        <f>'Reconciliation '!$D$15</f>
        <v>0</v>
      </c>
    </row>
    <row r="559" spans="1:19">
      <c r="A559" s="54" t="e">
        <f t="shared" si="19"/>
        <v>#N/A</v>
      </c>
      <c r="B559" s="54">
        <f t="shared" si="17"/>
        <v>24</v>
      </c>
      <c r="C559" s="54" t="s">
        <v>261</v>
      </c>
      <c r="D559" s="66" t="s">
        <v>277</v>
      </c>
      <c r="E559" s="66" t="s">
        <v>275</v>
      </c>
      <c r="F559" s="72" t="str">
        <f>'Reconciliation '!$A$11</f>
        <v>Court-related Expenditures</v>
      </c>
      <c r="G559" s="66" t="s">
        <v>276</v>
      </c>
      <c r="H559" s="72" t="str">
        <f>'Reconciliation '!B16</f>
        <v>[Less]  Other Non-CCOC Court-related Funding (Grants, etc.):</v>
      </c>
      <c r="I559" s="68">
        <f>'Reconciliation '!$D$16</f>
        <v>0</v>
      </c>
    </row>
    <row r="560" spans="1:19">
      <c r="A560" s="54" t="e">
        <f t="shared" si="19"/>
        <v>#N/A</v>
      </c>
      <c r="B560" s="54">
        <f t="shared" si="17"/>
        <v>24</v>
      </c>
      <c r="C560" s="54" t="s">
        <v>261</v>
      </c>
      <c r="D560" s="66" t="s">
        <v>277</v>
      </c>
      <c r="E560" s="66" t="s">
        <v>275</v>
      </c>
      <c r="F560" s="72" t="str">
        <f>'Reconciliation '!$A$11</f>
        <v>Court-related Expenditures</v>
      </c>
      <c r="G560" s="66" t="s">
        <v>276</v>
      </c>
      <c r="H560" s="72" t="str">
        <f>'Reconciliation '!B17</f>
        <v>CCOC Expenditures:</v>
      </c>
      <c r="I560" s="68">
        <f>'Reconciliation '!$E$17</f>
        <v>0</v>
      </c>
    </row>
    <row r="561" spans="1:19">
      <c r="A561" s="54" t="e">
        <f t="shared" si="19"/>
        <v>#N/A</v>
      </c>
      <c r="B561" s="54">
        <f t="shared" si="17"/>
        <v>24</v>
      </c>
      <c r="C561" s="54" t="s">
        <v>261</v>
      </c>
      <c r="D561" s="66" t="s">
        <v>277</v>
      </c>
      <c r="E561" s="66" t="s">
        <v>275</v>
      </c>
      <c r="F561" s="72" t="str">
        <f>'Reconciliation '!$A$19</f>
        <v>Settle-Up Calculation</v>
      </c>
      <c r="G561" s="66" t="s">
        <v>276</v>
      </c>
      <c r="H561" s="72" t="str">
        <f>'Reconciliation '!B20</f>
        <v>Revenue-Limited Budget Authority:</v>
      </c>
      <c r="I561" s="68">
        <f>'Reconciliation '!$C$20</f>
        <v>0</v>
      </c>
    </row>
    <row r="562" spans="1:19">
      <c r="A562" s="54" t="e">
        <f t="shared" si="19"/>
        <v>#N/A</v>
      </c>
      <c r="B562" s="54">
        <f t="shared" si="17"/>
        <v>24</v>
      </c>
      <c r="C562" s="54" t="s">
        <v>261</v>
      </c>
      <c r="D562" s="66" t="s">
        <v>277</v>
      </c>
      <c r="E562" s="66" t="s">
        <v>275</v>
      </c>
      <c r="F562" s="72" t="str">
        <f>'Reconciliation '!$A$19</f>
        <v>Settle-Up Calculation</v>
      </c>
      <c r="G562" s="66" t="s">
        <v>276</v>
      </c>
      <c r="H562" s="72" t="str">
        <f>'Reconciliation '!B21</f>
        <v>CCOC Expenditures:</v>
      </c>
      <c r="I562" s="68">
        <f>'Reconciliation '!$C$21</f>
        <v>0</v>
      </c>
    </row>
    <row r="563" spans="1:19">
      <c r="A563" s="54" t="e">
        <f t="shared" si="19"/>
        <v>#N/A</v>
      </c>
      <c r="B563" s="54">
        <f t="shared" si="17"/>
        <v>24</v>
      </c>
      <c r="C563" s="54" t="s">
        <v>261</v>
      </c>
      <c r="D563" s="66" t="s">
        <v>277</v>
      </c>
      <c r="E563" s="66" t="s">
        <v>275</v>
      </c>
      <c r="F563" s="72" t="str">
        <f>'Reconciliation '!$A$19</f>
        <v>Settle-Up Calculation</v>
      </c>
      <c r="G563" s="66" t="s">
        <v>276</v>
      </c>
      <c r="H563" s="72" t="str">
        <f>'Reconciliation '!B22</f>
        <v>Unspent Budget Authority:</v>
      </c>
      <c r="I563" s="68">
        <f>'Reconciliation '!$D$22</f>
        <v>0</v>
      </c>
    </row>
    <row r="564" spans="1:19">
      <c r="A564" s="54" t="e">
        <f t="shared" si="19"/>
        <v>#N/A</v>
      </c>
      <c r="B564" s="54">
        <f t="shared" si="17"/>
        <v>24</v>
      </c>
      <c r="C564" s="54" t="s">
        <v>261</v>
      </c>
      <c r="D564" s="66" t="s">
        <v>277</v>
      </c>
      <c r="E564" s="66" t="s">
        <v>275</v>
      </c>
      <c r="F564" s="72" t="str">
        <f>'Reconciliation '!$A$19</f>
        <v>Settle-Up Calculation</v>
      </c>
      <c r="G564" s="66" t="s">
        <v>276</v>
      </c>
      <c r="H564" s="72" t="str">
        <f>'Reconciliation '!B23</f>
        <v>Over/(Under) Collected Revenues:</v>
      </c>
      <c r="I564" s="68">
        <f>'Reconciliation '!$D$23</f>
        <v>0</v>
      </c>
    </row>
    <row r="565" spans="1:19">
      <c r="A565" s="54" t="e">
        <f t="shared" si="19"/>
        <v>#N/A</v>
      </c>
      <c r="B565" s="54">
        <f t="shared" si="17"/>
        <v>24</v>
      </c>
      <c r="C565" s="54" t="s">
        <v>261</v>
      </c>
      <c r="D565" s="66" t="s">
        <v>277</v>
      </c>
      <c r="E565" s="66" t="s">
        <v>275</v>
      </c>
      <c r="F565" s="72" t="str">
        <f>'Reconciliation '!$A$19</f>
        <v>Settle-Up Calculation</v>
      </c>
      <c r="G565" s="66" t="s">
        <v>276</v>
      </c>
      <c r="H565" s="72" t="str">
        <f>'Reconciliation '!B24</f>
        <v>[Less]  Payments to the Trust Fund:</v>
      </c>
      <c r="I565" s="68">
        <f>'Reconciliation '!$D$24</f>
        <v>0</v>
      </c>
    </row>
    <row r="566" spans="1:19">
      <c r="A566" s="54" t="e">
        <f t="shared" si="19"/>
        <v>#N/A</v>
      </c>
      <c r="B566" s="54">
        <f t="shared" si="17"/>
        <v>24</v>
      </c>
      <c r="C566" s="54" t="s">
        <v>261</v>
      </c>
      <c r="D566" s="66" t="s">
        <v>277</v>
      </c>
      <c r="E566" s="66" t="s">
        <v>275</v>
      </c>
      <c r="F566" s="72" t="str">
        <f>'Reconciliation '!$A$19</f>
        <v>Settle-Up Calculation</v>
      </c>
      <c r="G566" s="66" t="s">
        <v>276</v>
      </c>
      <c r="H566" s="72" t="str">
        <f>'Reconciliation '!B25</f>
        <v>Due To/From CCOC (Settle-Up):</v>
      </c>
      <c r="I566" s="68">
        <f>'Reconciliation '!$E$25</f>
        <v>0</v>
      </c>
    </row>
    <row r="567" spans="1:19">
      <c r="A567" s="54" t="e">
        <f t="shared" si="19"/>
        <v>#N/A</v>
      </c>
      <c r="B567" s="54">
        <f t="shared" si="17"/>
        <v>24</v>
      </c>
      <c r="C567" s="54" t="s">
        <v>261</v>
      </c>
      <c r="D567" s="66" t="s">
        <v>277</v>
      </c>
      <c r="E567" s="66" t="s">
        <v>275</v>
      </c>
      <c r="F567" s="72" t="str">
        <f>'Reconciliation '!$A$19</f>
        <v>Settle-Up Calculation</v>
      </c>
      <c r="G567" s="66" t="s">
        <v>276</v>
      </c>
      <c r="H567" s="72" t="str">
        <f>'Reconciliation '!B27</f>
        <v>Reconciliation to Zero:</v>
      </c>
      <c r="I567" s="68">
        <f>'Reconciliation '!$E$27</f>
        <v>0</v>
      </c>
    </row>
    <row r="568" spans="1:19" ht="41.25" customHeight="1">
      <c r="A568" s="49" t="str">
        <f>A20</f>
        <v>OrganizationID</v>
      </c>
      <c r="B568" s="49" t="str">
        <f t="shared" ref="B568:S568" si="20">B20</f>
        <v>FiscalYearID</v>
      </c>
      <c r="C568" s="49" t="str">
        <f t="shared" si="20"/>
        <v>DataType</v>
      </c>
      <c r="D568" s="49" t="str">
        <f t="shared" si="20"/>
        <v>Expenditure AccountCode</v>
      </c>
      <c r="E568" s="49" t="str">
        <f t="shared" si="20"/>
        <v>Expenditure Account Code  Description</v>
      </c>
      <c r="F568" s="49" t="str">
        <f t="shared" si="20"/>
        <v>Activity Description</v>
      </c>
      <c r="G568" s="49" t="str">
        <f t="shared" si="20"/>
        <v>UAS Object Code</v>
      </c>
      <c r="H568" s="49" t="str">
        <f t="shared" si="20"/>
        <v>UAS Object Code Description</v>
      </c>
      <c r="I568" s="49" t="str">
        <f t="shared" si="20"/>
        <v>Amount</v>
      </c>
      <c r="J568" s="49" t="str">
        <f t="shared" si="20"/>
        <v>ReportID</v>
      </c>
      <c r="K568" s="49" t="str">
        <f t="shared" si="20"/>
        <v>Period6</v>
      </c>
      <c r="L568" s="49" t="str">
        <f t="shared" si="20"/>
        <v>Period7</v>
      </c>
      <c r="M568" s="49" t="str">
        <f t="shared" si="20"/>
        <v>Period8</v>
      </c>
      <c r="N568" s="49" t="str">
        <f t="shared" si="20"/>
        <v>Period9</v>
      </c>
      <c r="O568" s="49" t="str">
        <f t="shared" si="20"/>
        <v>Period10</v>
      </c>
      <c r="P568" s="49" t="str">
        <f t="shared" si="20"/>
        <v>Period11</v>
      </c>
      <c r="Q568" s="49" t="str">
        <f t="shared" si="20"/>
        <v>Period12</v>
      </c>
      <c r="R568" s="49" t="str">
        <f t="shared" si="20"/>
        <v>Period13</v>
      </c>
      <c r="S568" s="49" t="str">
        <f t="shared" si="20"/>
        <v>ReportID</v>
      </c>
    </row>
    <row r="569" spans="1:19">
      <c r="A569" s="54" t="e">
        <f>$A$21</f>
        <v>#N/A</v>
      </c>
      <c r="B569" s="54">
        <f t="shared" si="17"/>
        <v>24</v>
      </c>
      <c r="C569" s="54" t="s">
        <v>261</v>
      </c>
      <c r="D569" s="66" t="s">
        <v>278</v>
      </c>
      <c r="E569" s="66" t="s">
        <v>275</v>
      </c>
      <c r="F569" s="68" t="str">
        <f>'Summary '!$C$4</f>
        <v>Actual 
Spending Authority</v>
      </c>
      <c r="G569" s="54" t="s">
        <v>276</v>
      </c>
      <c r="H569" s="54" t="str">
        <f>'Summary '!B6</f>
        <v>Revenue-Limited Budget (CFY 2023-24):</v>
      </c>
      <c r="I569" s="68">
        <f>'Summary '!C6</f>
        <v>0</v>
      </c>
    </row>
    <row r="570" spans="1:19">
      <c r="A570" s="54" t="e">
        <f t="shared" ref="A570:A587" si="21">$A$21</f>
        <v>#N/A</v>
      </c>
      <c r="B570" s="54">
        <f t="shared" si="17"/>
        <v>24</v>
      </c>
      <c r="C570" s="54" t="s">
        <v>261</v>
      </c>
      <c r="D570" s="66" t="s">
        <v>278</v>
      </c>
      <c r="E570" s="66" t="s">
        <v>275</v>
      </c>
      <c r="F570" s="68" t="str">
        <f>'Summary '!$C$4</f>
        <v>Actual 
Spending Authority</v>
      </c>
      <c r="G570" s="54" t="s">
        <v>276</v>
      </c>
      <c r="H570" s="54" t="str">
        <f>'Summary '!B8</f>
        <v>Title IV-D Funded/Reimbursed:</v>
      </c>
      <c r="I570" s="68">
        <f>'Summary '!C8</f>
        <v>0</v>
      </c>
    </row>
    <row r="571" spans="1:19">
      <c r="A571" s="54" t="e">
        <f t="shared" si="21"/>
        <v>#N/A</v>
      </c>
      <c r="B571" s="54">
        <f t="shared" si="17"/>
        <v>24</v>
      </c>
      <c r="C571" s="54" t="s">
        <v>261</v>
      </c>
      <c r="D571" s="66" t="s">
        <v>278</v>
      </c>
      <c r="E571" s="66" t="s">
        <v>275</v>
      </c>
      <c r="F571" s="68" t="str">
        <f>'Summary '!$C$4</f>
        <v>Actual 
Spending Authority</v>
      </c>
      <c r="G571" s="54" t="s">
        <v>276</v>
      </c>
      <c r="H571" s="54" t="str">
        <f>'Summary '!B10</f>
        <v>Jury Reimbursement (County Fiscal Year):</v>
      </c>
      <c r="I571" s="68">
        <f>'Summary '!C10</f>
        <v>0</v>
      </c>
    </row>
    <row r="572" spans="1:19">
      <c r="A572" s="54" t="e">
        <f t="shared" si="21"/>
        <v>#N/A</v>
      </c>
      <c r="B572" s="54">
        <f t="shared" si="17"/>
        <v>24</v>
      </c>
      <c r="C572" s="54" t="s">
        <v>261</v>
      </c>
      <c r="D572" s="66" t="s">
        <v>278</v>
      </c>
      <c r="E572" s="66" t="s">
        <v>275</v>
      </c>
      <c r="F572" s="68" t="str">
        <f>'Summary '!$C$4</f>
        <v>Actual 
Spending Authority</v>
      </c>
      <c r="G572" s="54" t="s">
        <v>276</v>
      </c>
      <c r="H572" s="54" t="str">
        <f>'Summary '!B12</f>
        <v>BOCC Funding for Court-related Expenditures:</v>
      </c>
      <c r="I572" s="68">
        <f>'Summary '!C12</f>
        <v>0</v>
      </c>
    </row>
    <row r="573" spans="1:19">
      <c r="A573" s="54" t="e">
        <f t="shared" si="21"/>
        <v>#N/A</v>
      </c>
      <c r="B573" s="54">
        <f t="shared" si="17"/>
        <v>24</v>
      </c>
      <c r="C573" s="54" t="s">
        <v>261</v>
      </c>
      <c r="D573" s="66" t="s">
        <v>278</v>
      </c>
      <c r="E573" s="66" t="s">
        <v>275</v>
      </c>
      <c r="F573" s="68" t="str">
        <f>'Summary '!$C$4</f>
        <v>Actual 
Spending Authority</v>
      </c>
      <c r="G573" s="54" t="s">
        <v>276</v>
      </c>
      <c r="H573" s="54" t="str">
        <f>'Summary '!B14</f>
        <v>Other Non-CCOC Court-related Funding (Grants, etc.):</v>
      </c>
      <c r="I573" s="68">
        <f>'Summary '!C14</f>
        <v>0</v>
      </c>
    </row>
    <row r="574" spans="1:19">
      <c r="A574" s="54" t="e">
        <f t="shared" si="21"/>
        <v>#N/A</v>
      </c>
      <c r="B574" s="54">
        <f t="shared" si="17"/>
        <v>24</v>
      </c>
      <c r="C574" s="54" t="s">
        <v>261</v>
      </c>
      <c r="D574" s="66" t="s">
        <v>278</v>
      </c>
      <c r="E574" s="66" t="s">
        <v>275</v>
      </c>
      <c r="F574" s="68" t="str">
        <f>'Summary '!$C$4</f>
        <v>Actual 
Spending Authority</v>
      </c>
      <c r="G574" s="54" t="s">
        <v>276</v>
      </c>
      <c r="H574" s="54" t="str">
        <f>'Summary '!B16</f>
        <v xml:space="preserve">TOTAL COURT-RELATED SPENDING AUTHORITY:   </v>
      </c>
      <c r="I574" s="68">
        <f>'Summary '!C16</f>
        <v>0</v>
      </c>
    </row>
    <row r="575" spans="1:19">
      <c r="A575" s="54" t="e">
        <f t="shared" si="21"/>
        <v>#N/A</v>
      </c>
      <c r="B575" s="54">
        <f t="shared" si="17"/>
        <v>24</v>
      </c>
      <c r="C575" s="54" t="s">
        <v>261</v>
      </c>
      <c r="D575" s="66" t="s">
        <v>278</v>
      </c>
      <c r="E575" s="66" t="s">
        <v>275</v>
      </c>
      <c r="F575" s="68" t="str">
        <f>'Summary '!$C$19</f>
        <v>Actual
Expenditures</v>
      </c>
      <c r="G575" s="54" t="s">
        <v>276</v>
      </c>
      <c r="H575" s="54" t="str">
        <f>'Summary '!B21</f>
        <v>TOTAL Salary and Benefits:</v>
      </c>
      <c r="I575" s="68">
        <f>'Summary '!C21</f>
        <v>0</v>
      </c>
    </row>
    <row r="576" spans="1:19">
      <c r="A576" s="54" t="e">
        <f t="shared" si="21"/>
        <v>#N/A</v>
      </c>
      <c r="B576" s="54">
        <f t="shared" si="17"/>
        <v>24</v>
      </c>
      <c r="C576" s="54" t="s">
        <v>261</v>
      </c>
      <c r="D576" s="66" t="s">
        <v>278</v>
      </c>
      <c r="E576" s="66" t="s">
        <v>275</v>
      </c>
      <c r="F576" s="68" t="str">
        <f>'Summary '!$C$19</f>
        <v>Actual
Expenditures</v>
      </c>
      <c r="G576" s="54" t="s">
        <v>276</v>
      </c>
      <c r="H576" s="54" t="str">
        <f>'Summary '!B23</f>
        <v>TOTAL Operating Costs:</v>
      </c>
      <c r="I576" s="68">
        <f>'Summary '!C23</f>
        <v>0</v>
      </c>
    </row>
    <row r="577" spans="1:9">
      <c r="A577" s="54" t="e">
        <f t="shared" si="21"/>
        <v>#N/A</v>
      </c>
      <c r="B577" s="54">
        <f t="shared" si="17"/>
        <v>24</v>
      </c>
      <c r="C577" s="54" t="s">
        <v>261</v>
      </c>
      <c r="D577" s="66" t="s">
        <v>278</v>
      </c>
      <c r="E577" s="66" t="s">
        <v>275</v>
      </c>
      <c r="F577" s="68" t="str">
        <f>'Summary '!$C$19</f>
        <v>Actual
Expenditures</v>
      </c>
      <c r="G577" s="54" t="s">
        <v>276</v>
      </c>
      <c r="H577" s="54" t="str">
        <f>'Summary '!B25</f>
        <v>TOTAL Capital Costs:</v>
      </c>
      <c r="I577" s="68">
        <f>'Summary '!C25</f>
        <v>0</v>
      </c>
    </row>
    <row r="578" spans="1:9">
      <c r="A578" s="54" t="e">
        <f t="shared" si="21"/>
        <v>#N/A</v>
      </c>
      <c r="B578" s="54">
        <f t="shared" si="17"/>
        <v>24</v>
      </c>
      <c r="C578" s="54" t="s">
        <v>261</v>
      </c>
      <c r="D578" s="66" t="s">
        <v>278</v>
      </c>
      <c r="E578" s="66" t="s">
        <v>275</v>
      </c>
      <c r="F578" s="68" t="str">
        <f>'Summary '!$C$19</f>
        <v>Actual
Expenditures</v>
      </c>
      <c r="G578" s="54" t="s">
        <v>276</v>
      </c>
      <c r="H578" s="54" t="str">
        <f>'Summary '!B27</f>
        <v xml:space="preserve">TOTAL COURT-RELATED EXPENDITURES:   </v>
      </c>
      <c r="I578" s="68">
        <f>'Summary '!C27</f>
        <v>0</v>
      </c>
    </row>
    <row r="579" spans="1:9">
      <c r="A579" s="54" t="e">
        <f t="shared" si="21"/>
        <v>#N/A</v>
      </c>
      <c r="B579" s="54">
        <f t="shared" si="17"/>
        <v>24</v>
      </c>
      <c r="C579" s="54" t="s">
        <v>261</v>
      </c>
      <c r="D579" s="66" t="s">
        <v>278</v>
      </c>
      <c r="E579" s="66" t="s">
        <v>275</v>
      </c>
      <c r="F579" s="68" t="str">
        <f>'Summary '!$C$19</f>
        <v>Actual
Expenditures</v>
      </c>
      <c r="G579" s="54" t="s">
        <v>276</v>
      </c>
      <c r="H579" s="54" t="str">
        <f>'Summary '!B30</f>
        <v xml:space="preserve">Difference:   </v>
      </c>
      <c r="I579" s="68">
        <f>'Summary '!C30</f>
        <v>0</v>
      </c>
    </row>
    <row r="580" spans="1:9">
      <c r="A580" s="54" t="e">
        <f t="shared" si="21"/>
        <v>#N/A</v>
      </c>
      <c r="B580" s="54">
        <f t="shared" si="17"/>
        <v>24</v>
      </c>
      <c r="C580" s="54" t="s">
        <v>261</v>
      </c>
      <c r="D580" s="66" t="s">
        <v>278</v>
      </c>
      <c r="E580" s="66" t="s">
        <v>275</v>
      </c>
      <c r="F580" s="66" t="s">
        <v>279</v>
      </c>
      <c r="G580" s="54" t="s">
        <v>276</v>
      </c>
      <c r="H580" s="54" t="str">
        <f>'Summary '!E4</f>
        <v>FTE (as of September 30th)</v>
      </c>
      <c r="I580" s="54" t="str">
        <f>'Summary '!F4</f>
        <v>#</v>
      </c>
    </row>
    <row r="581" spans="1:9">
      <c r="A581" s="54" t="e">
        <f t="shared" si="21"/>
        <v>#N/A</v>
      </c>
      <c r="B581" s="54">
        <f t="shared" si="17"/>
        <v>24</v>
      </c>
      <c r="C581" s="54" t="s">
        <v>261</v>
      </c>
      <c r="D581" s="66" t="s">
        <v>278</v>
      </c>
      <c r="E581" s="66" t="s">
        <v>275</v>
      </c>
      <c r="F581" s="66" t="s">
        <v>279</v>
      </c>
      <c r="G581" s="54" t="s">
        <v>276</v>
      </c>
      <c r="H581" s="54" t="str">
        <f>'Summary '!E6</f>
        <v>Revenue-Limited Budget Funded FTE:</v>
      </c>
      <c r="I581" s="54">
        <f>'Summary '!F6</f>
        <v>0</v>
      </c>
    </row>
    <row r="582" spans="1:9">
      <c r="A582" s="54" t="e">
        <f t="shared" si="21"/>
        <v>#N/A</v>
      </c>
      <c r="B582" s="54">
        <f t="shared" si="17"/>
        <v>24</v>
      </c>
      <c r="C582" s="54" t="s">
        <v>261</v>
      </c>
      <c r="D582" s="66" t="s">
        <v>278</v>
      </c>
      <c r="E582" s="66" t="s">
        <v>275</v>
      </c>
      <c r="F582" s="66" t="s">
        <v>279</v>
      </c>
      <c r="G582" s="54" t="s">
        <v>276</v>
      </c>
      <c r="H582" s="54" t="str">
        <f>'Summary '!E8</f>
        <v>Title IV-D Reimbursed FTE:</v>
      </c>
      <c r="I582" s="54">
        <f>'Summary '!F8</f>
        <v>0</v>
      </c>
    </row>
    <row r="583" spans="1:9">
      <c r="A583" s="54" t="e">
        <f t="shared" si="21"/>
        <v>#N/A</v>
      </c>
      <c r="B583" s="54">
        <f t="shared" si="17"/>
        <v>24</v>
      </c>
      <c r="C583" s="54" t="s">
        <v>261</v>
      </c>
      <c r="D583" s="66" t="s">
        <v>278</v>
      </c>
      <c r="E583" s="66" t="s">
        <v>275</v>
      </c>
      <c r="F583" s="66" t="s">
        <v>279</v>
      </c>
      <c r="G583" s="54" t="s">
        <v>276</v>
      </c>
      <c r="H583" s="54" t="str">
        <f>'Summary '!E10</f>
        <v>Jury Reimbursed Funded FTE:</v>
      </c>
      <c r="I583" s="54">
        <f>'Summary '!F10</f>
        <v>0</v>
      </c>
    </row>
    <row r="584" spans="1:9">
      <c r="A584" s="54" t="e">
        <f t="shared" si="21"/>
        <v>#N/A</v>
      </c>
      <c r="B584" s="54">
        <f t="shared" si="17"/>
        <v>24</v>
      </c>
      <c r="C584" s="54" t="s">
        <v>261</v>
      </c>
      <c r="D584" s="66" t="s">
        <v>278</v>
      </c>
      <c r="E584" s="66" t="s">
        <v>275</v>
      </c>
      <c r="F584" s="66" t="s">
        <v>279</v>
      </c>
      <c r="G584" s="54" t="s">
        <v>276</v>
      </c>
      <c r="H584" s="54" t="str">
        <f>'Summary '!E12</f>
        <v>Other Non-CCOC Funded FTE (County, Grants, etc.):</v>
      </c>
      <c r="I584" s="54">
        <f>'Summary '!F12</f>
        <v>0</v>
      </c>
    </row>
    <row r="585" spans="1:9">
      <c r="A585" s="54" t="e">
        <f t="shared" si="21"/>
        <v>#N/A</v>
      </c>
      <c r="B585" s="54">
        <f t="shared" si="17"/>
        <v>24</v>
      </c>
      <c r="C585" s="54" t="s">
        <v>261</v>
      </c>
      <c r="D585" s="66" t="s">
        <v>278</v>
      </c>
      <c r="E585" s="66" t="s">
        <v>275</v>
      </c>
      <c r="F585" s="66" t="s">
        <v>279</v>
      </c>
      <c r="G585" s="54" t="s">
        <v>276</v>
      </c>
      <c r="H585" s="54" t="str">
        <f>'Summary '!E14</f>
        <v>TOTAL Non-CCOC Funded FTE:</v>
      </c>
      <c r="I585" s="54">
        <f>'Summary '!F14</f>
        <v>0</v>
      </c>
    </row>
    <row r="586" spans="1:9">
      <c r="A586" s="54" t="e">
        <f t="shared" si="21"/>
        <v>#N/A</v>
      </c>
      <c r="B586" s="54">
        <f t="shared" si="17"/>
        <v>24</v>
      </c>
      <c r="C586" s="54" t="s">
        <v>261</v>
      </c>
      <c r="D586" s="66" t="s">
        <v>278</v>
      </c>
      <c r="E586" s="66" t="s">
        <v>275</v>
      </c>
      <c r="F586" s="66" t="s">
        <v>279</v>
      </c>
      <c r="G586" s="54" t="s">
        <v>276</v>
      </c>
      <c r="H586" s="54" t="str">
        <f>'Summary '!E16</f>
        <v>TOTAL COURT-RELATED FTE:</v>
      </c>
      <c r="I586" s="54">
        <f>'Summary '!F16</f>
        <v>0</v>
      </c>
    </row>
    <row r="587" spans="1:9">
      <c r="A587" s="54" t="e">
        <f t="shared" si="21"/>
        <v>#N/A</v>
      </c>
      <c r="B587" s="54">
        <f t="shared" si="17"/>
        <v>24</v>
      </c>
      <c r="C587" s="54" t="s">
        <v>261</v>
      </c>
      <c r="D587" s="66" t="s">
        <v>278</v>
      </c>
      <c r="E587" s="66" t="s">
        <v>275</v>
      </c>
      <c r="F587" s="66" t="s">
        <v>279</v>
      </c>
      <c r="G587" s="54" t="s">
        <v>276</v>
      </c>
      <c r="H587" s="54" t="str">
        <f>'Summary '!E18</f>
        <v xml:space="preserve">Vacancies:  </v>
      </c>
      <c r="I587" s="54">
        <f>'Summary '!F18</f>
        <v>0</v>
      </c>
    </row>
  </sheetData>
  <sheetProtection sheet="1" objects="1" scenarios="1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8DBFED-7DD7-4091-B4EC-F842FE2428F6}">
  <sheetPr>
    <pageSetUpPr fitToPage="1"/>
  </sheetPr>
  <dimension ref="A1:R81"/>
  <sheetViews>
    <sheetView tabSelected="1" zoomScale="75" zoomScaleNormal="75" workbookViewId="0">
      <selection activeCell="D4" sqref="D4:E4"/>
    </sheetView>
  </sheetViews>
  <sheetFormatPr defaultRowHeight="15.75"/>
  <cols>
    <col min="1" max="1" width="3.77734375" style="1" customWidth="1"/>
    <col min="2" max="2" width="6.77734375" style="1" customWidth="1"/>
    <col min="3" max="3" width="33.77734375" style="1" customWidth="1"/>
    <col min="4" max="4" width="15.77734375" style="102" customWidth="1"/>
    <col min="5" max="16" width="15.77734375" style="1" customWidth="1"/>
    <col min="17" max="17" width="19.44140625" style="4" customWidth="1"/>
    <col min="18" max="16384" width="8.88671875" style="1"/>
  </cols>
  <sheetData>
    <row r="1" spans="1:18" ht="21">
      <c r="A1" s="101" t="s">
        <v>288</v>
      </c>
      <c r="Q1" s="1"/>
      <c r="R1" s="4"/>
    </row>
    <row r="2" spans="1:18" s="103" customFormat="1" ht="21">
      <c r="A2" s="101" t="str">
        <f>"County Fiscal Year "&amp;(ReportInfo!$N$2)&amp;"-"&amp;(ReportInfo!$N$2+1)</f>
        <v>County Fiscal Year 2023-2024</v>
      </c>
      <c r="B2" s="1"/>
      <c r="C2" s="1"/>
      <c r="D2" s="102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4"/>
    </row>
    <row r="3" spans="1:18">
      <c r="Q3" s="1"/>
      <c r="R3" s="4"/>
    </row>
    <row r="4" spans="1:18">
      <c r="C4" s="104" t="s">
        <v>177</v>
      </c>
      <c r="D4" s="161"/>
      <c r="E4" s="161"/>
      <c r="G4" s="104" t="s">
        <v>258</v>
      </c>
      <c r="H4" s="137"/>
      <c r="Q4" s="1"/>
      <c r="R4" s="4"/>
    </row>
    <row r="5" spans="1:18" s="105" customFormat="1" ht="15.75" customHeight="1">
      <c r="A5" s="1"/>
      <c r="B5" s="1"/>
      <c r="C5" s="104" t="s">
        <v>259</v>
      </c>
      <c r="D5" s="162"/>
      <c r="E5" s="162"/>
      <c r="F5" s="1"/>
      <c r="G5" s="1"/>
      <c r="H5" s="1"/>
      <c r="I5" s="1"/>
      <c r="J5" s="1"/>
      <c r="K5" s="1"/>
      <c r="L5" s="1"/>
      <c r="M5" s="1"/>
      <c r="N5" s="1"/>
      <c r="O5" s="1"/>
      <c r="P5" s="164" t="s">
        <v>287</v>
      </c>
      <c r="Q5" s="164"/>
    </row>
    <row r="6" spans="1:18">
      <c r="C6" s="104" t="s">
        <v>260</v>
      </c>
      <c r="D6" s="163"/>
      <c r="E6" s="163"/>
      <c r="P6" s="164"/>
      <c r="Q6" s="164"/>
    </row>
    <row r="7" spans="1:18">
      <c r="Q7" s="1"/>
      <c r="R7"/>
    </row>
    <row r="8" spans="1:18">
      <c r="C8" s="4"/>
      <c r="D8" s="106"/>
      <c r="E8" s="106"/>
      <c r="G8" s="2"/>
      <c r="H8" s="2"/>
      <c r="I8" s="2"/>
      <c r="J8" s="107"/>
    </row>
    <row r="9" spans="1:18" ht="16.5" thickBot="1">
      <c r="B9" s="165" t="s">
        <v>113</v>
      </c>
      <c r="C9" s="108"/>
      <c r="D9" s="109">
        <v>604</v>
      </c>
      <c r="E9" s="109">
        <v>608</v>
      </c>
      <c r="F9" s="109">
        <v>614</v>
      </c>
      <c r="G9" s="109">
        <v>634</v>
      </c>
      <c r="H9" s="109">
        <v>654</v>
      </c>
      <c r="I9" s="109">
        <v>674</v>
      </c>
      <c r="J9" s="109">
        <v>694</v>
      </c>
      <c r="K9" s="109">
        <v>713</v>
      </c>
      <c r="L9" s="109">
        <v>715</v>
      </c>
      <c r="M9" s="109">
        <v>724</v>
      </c>
      <c r="N9" s="109">
        <v>744</v>
      </c>
      <c r="O9" s="109">
        <v>764</v>
      </c>
      <c r="P9" s="109"/>
    </row>
    <row r="10" spans="1:18" ht="28.5" thickBot="1">
      <c r="A10" s="105"/>
      <c r="B10" s="165"/>
      <c r="C10" s="110" t="s">
        <v>262</v>
      </c>
      <c r="D10" s="111" t="s">
        <v>79</v>
      </c>
      <c r="E10" s="111" t="s">
        <v>80</v>
      </c>
      <c r="F10" s="112" t="s">
        <v>81</v>
      </c>
      <c r="G10" s="112" t="s">
        <v>82</v>
      </c>
      <c r="H10" s="112" t="s">
        <v>0</v>
      </c>
      <c r="I10" s="112" t="s">
        <v>150</v>
      </c>
      <c r="J10" s="112" t="s">
        <v>1</v>
      </c>
      <c r="K10" s="112" t="s">
        <v>131</v>
      </c>
      <c r="L10" s="112" t="s">
        <v>132</v>
      </c>
      <c r="M10" s="112" t="s">
        <v>83</v>
      </c>
      <c r="N10" s="112" t="s">
        <v>84</v>
      </c>
      <c r="O10" s="112" t="s">
        <v>151</v>
      </c>
      <c r="P10" s="113" t="s">
        <v>65</v>
      </c>
      <c r="Q10" s="114" t="s">
        <v>78</v>
      </c>
      <c r="R10" s="105"/>
    </row>
    <row r="11" spans="1:18">
      <c r="A11" s="2" t="s">
        <v>85</v>
      </c>
      <c r="B11" s="2"/>
    </row>
    <row r="12" spans="1:18">
      <c r="B12" s="115" t="s">
        <v>115</v>
      </c>
      <c r="C12" s="116" t="s">
        <v>145</v>
      </c>
      <c r="D12" s="138"/>
      <c r="E12" s="138"/>
      <c r="F12" s="138"/>
      <c r="G12" s="138"/>
      <c r="H12" s="138"/>
      <c r="I12" s="138"/>
      <c r="J12" s="138"/>
      <c r="K12" s="138"/>
      <c r="L12" s="138"/>
      <c r="M12" s="138"/>
      <c r="N12" s="138"/>
      <c r="O12" s="138"/>
      <c r="P12" s="139"/>
      <c r="Q12" s="117">
        <f t="shared" ref="Q12:Q25" si="0">SUM(D12:P12)</f>
        <v>0</v>
      </c>
    </row>
    <row r="13" spans="1:18">
      <c r="B13" s="115" t="s">
        <v>116</v>
      </c>
      <c r="C13" s="116" t="s">
        <v>144</v>
      </c>
      <c r="D13" s="140"/>
      <c r="E13" s="140"/>
      <c r="F13" s="140"/>
      <c r="G13" s="140"/>
      <c r="H13" s="140"/>
      <c r="I13" s="140"/>
      <c r="J13" s="140"/>
      <c r="K13" s="140"/>
      <c r="L13" s="140"/>
      <c r="M13" s="140"/>
      <c r="N13" s="140"/>
      <c r="O13" s="140"/>
      <c r="P13" s="141"/>
      <c r="Q13" s="117">
        <f t="shared" si="0"/>
        <v>0</v>
      </c>
    </row>
    <row r="14" spans="1:18">
      <c r="B14" s="115">
        <v>13</v>
      </c>
      <c r="C14" s="116" t="s">
        <v>143</v>
      </c>
      <c r="D14" s="138"/>
      <c r="E14" s="138"/>
      <c r="F14" s="138"/>
      <c r="G14" s="138"/>
      <c r="H14" s="138"/>
      <c r="I14" s="138"/>
      <c r="J14" s="138"/>
      <c r="K14" s="138"/>
      <c r="L14" s="138"/>
      <c r="M14" s="138"/>
      <c r="N14" s="138"/>
      <c r="O14" s="138"/>
      <c r="P14" s="139"/>
      <c r="Q14" s="117">
        <f t="shared" si="0"/>
        <v>0</v>
      </c>
    </row>
    <row r="15" spans="1:18">
      <c r="B15" s="115">
        <v>14</v>
      </c>
      <c r="C15" s="116" t="s">
        <v>142</v>
      </c>
      <c r="D15" s="140"/>
      <c r="E15" s="140"/>
      <c r="F15" s="140"/>
      <c r="G15" s="140"/>
      <c r="H15" s="140"/>
      <c r="I15" s="140"/>
      <c r="J15" s="140"/>
      <c r="K15" s="140"/>
      <c r="L15" s="140"/>
      <c r="M15" s="140"/>
      <c r="N15" s="140"/>
      <c r="O15" s="140"/>
      <c r="P15" s="141"/>
      <c r="Q15" s="117">
        <f t="shared" si="0"/>
        <v>0</v>
      </c>
    </row>
    <row r="16" spans="1:18">
      <c r="B16" s="115" t="s">
        <v>86</v>
      </c>
      <c r="C16" s="116" t="s">
        <v>141</v>
      </c>
      <c r="D16" s="138"/>
      <c r="E16" s="138"/>
      <c r="F16" s="138"/>
      <c r="G16" s="138"/>
      <c r="H16" s="138"/>
      <c r="I16" s="138"/>
      <c r="J16" s="138"/>
      <c r="K16" s="138"/>
      <c r="L16" s="138"/>
      <c r="M16" s="138"/>
      <c r="N16" s="138"/>
      <c r="O16" s="138"/>
      <c r="P16" s="139"/>
      <c r="Q16" s="117">
        <f t="shared" si="0"/>
        <v>0</v>
      </c>
    </row>
    <row r="17" spans="1:17">
      <c r="B17" s="115" t="s">
        <v>126</v>
      </c>
      <c r="C17" s="116" t="s">
        <v>87</v>
      </c>
      <c r="D17" s="140"/>
      <c r="E17" s="140"/>
      <c r="F17" s="140"/>
      <c r="G17" s="140"/>
      <c r="H17" s="140"/>
      <c r="I17" s="140"/>
      <c r="J17" s="140"/>
      <c r="K17" s="140"/>
      <c r="L17" s="140"/>
      <c r="M17" s="140"/>
      <c r="N17" s="140"/>
      <c r="O17" s="140"/>
      <c r="P17" s="141"/>
      <c r="Q17" s="117">
        <f t="shared" si="0"/>
        <v>0</v>
      </c>
    </row>
    <row r="18" spans="1:17">
      <c r="B18" s="115" t="s">
        <v>127</v>
      </c>
      <c r="C18" s="116" t="s">
        <v>129</v>
      </c>
      <c r="D18" s="138"/>
      <c r="E18" s="138"/>
      <c r="F18" s="138"/>
      <c r="G18" s="138"/>
      <c r="H18" s="138"/>
      <c r="I18" s="138"/>
      <c r="J18" s="138"/>
      <c r="K18" s="138"/>
      <c r="L18" s="138"/>
      <c r="M18" s="138"/>
      <c r="N18" s="138"/>
      <c r="O18" s="138"/>
      <c r="P18" s="139"/>
      <c r="Q18" s="117">
        <f t="shared" si="0"/>
        <v>0</v>
      </c>
    </row>
    <row r="19" spans="1:17">
      <c r="B19" s="115" t="s">
        <v>128</v>
      </c>
      <c r="C19" s="116" t="s">
        <v>130</v>
      </c>
      <c r="D19" s="140"/>
      <c r="E19" s="140"/>
      <c r="F19" s="140"/>
      <c r="G19" s="140"/>
      <c r="H19" s="140"/>
      <c r="I19" s="140"/>
      <c r="J19" s="140"/>
      <c r="K19" s="140"/>
      <c r="L19" s="140"/>
      <c r="M19" s="140"/>
      <c r="N19" s="140"/>
      <c r="O19" s="140"/>
      <c r="P19" s="141"/>
      <c r="Q19" s="117">
        <f t="shared" si="0"/>
        <v>0</v>
      </c>
    </row>
    <row r="20" spans="1:17" ht="16.5" customHeight="1">
      <c r="B20" s="115" t="s">
        <v>88</v>
      </c>
      <c r="C20" s="116" t="s">
        <v>140</v>
      </c>
      <c r="D20" s="138"/>
      <c r="E20" s="138"/>
      <c r="F20" s="138"/>
      <c r="G20" s="138"/>
      <c r="H20" s="138"/>
      <c r="I20" s="138"/>
      <c r="J20" s="138"/>
      <c r="K20" s="138"/>
      <c r="L20" s="138"/>
      <c r="M20" s="138"/>
      <c r="N20" s="138"/>
      <c r="O20" s="138"/>
      <c r="P20" s="139"/>
      <c r="Q20" s="117">
        <f t="shared" si="0"/>
        <v>0</v>
      </c>
    </row>
    <row r="21" spans="1:17">
      <c r="B21" s="115" t="s">
        <v>89</v>
      </c>
      <c r="C21" s="116" t="s">
        <v>139</v>
      </c>
      <c r="D21" s="140"/>
      <c r="E21" s="140"/>
      <c r="F21" s="140"/>
      <c r="G21" s="140"/>
      <c r="H21" s="140"/>
      <c r="I21" s="140"/>
      <c r="J21" s="140"/>
      <c r="K21" s="140"/>
      <c r="L21" s="140"/>
      <c r="M21" s="140"/>
      <c r="N21" s="140"/>
      <c r="O21" s="140"/>
      <c r="P21" s="141"/>
      <c r="Q21" s="117">
        <f t="shared" si="0"/>
        <v>0</v>
      </c>
    </row>
    <row r="22" spans="1:17">
      <c r="B22" s="115" t="s">
        <v>90</v>
      </c>
      <c r="C22" s="116" t="s">
        <v>154</v>
      </c>
      <c r="D22" s="138"/>
      <c r="E22" s="138"/>
      <c r="F22" s="138"/>
      <c r="G22" s="138"/>
      <c r="H22" s="138"/>
      <c r="I22" s="138"/>
      <c r="J22" s="138"/>
      <c r="K22" s="138"/>
      <c r="L22" s="138"/>
      <c r="M22" s="138"/>
      <c r="N22" s="138"/>
      <c r="O22" s="138"/>
      <c r="P22" s="139"/>
      <c r="Q22" s="117">
        <f t="shared" si="0"/>
        <v>0</v>
      </c>
    </row>
    <row r="23" spans="1:17">
      <c r="B23" s="115" t="s">
        <v>120</v>
      </c>
      <c r="C23" s="116" t="s">
        <v>138</v>
      </c>
      <c r="D23" s="140"/>
      <c r="E23" s="140"/>
      <c r="F23" s="140"/>
      <c r="G23" s="140"/>
      <c r="H23" s="140"/>
      <c r="I23" s="140"/>
      <c r="J23" s="140"/>
      <c r="K23" s="140"/>
      <c r="L23" s="140"/>
      <c r="M23" s="140"/>
      <c r="N23" s="140"/>
      <c r="O23" s="140"/>
      <c r="P23" s="141"/>
      <c r="Q23" s="117">
        <f t="shared" si="0"/>
        <v>0</v>
      </c>
    </row>
    <row r="24" spans="1:17">
      <c r="B24" s="115" t="s">
        <v>119</v>
      </c>
      <c r="C24" s="116" t="s">
        <v>137</v>
      </c>
      <c r="D24" s="138"/>
      <c r="E24" s="138"/>
      <c r="F24" s="138"/>
      <c r="G24" s="138"/>
      <c r="H24" s="138"/>
      <c r="I24" s="138"/>
      <c r="J24" s="138"/>
      <c r="K24" s="138"/>
      <c r="L24" s="138"/>
      <c r="M24" s="138"/>
      <c r="N24" s="138"/>
      <c r="O24" s="138"/>
      <c r="P24" s="139"/>
      <c r="Q24" s="117">
        <f t="shared" si="0"/>
        <v>0</v>
      </c>
    </row>
    <row r="25" spans="1:17" ht="16.5" thickBot="1">
      <c r="B25" s="115" t="s">
        <v>91</v>
      </c>
      <c r="C25" s="118" t="s">
        <v>136</v>
      </c>
      <c r="D25" s="142"/>
      <c r="E25" s="142"/>
      <c r="F25" s="142"/>
      <c r="G25" s="142"/>
      <c r="H25" s="142"/>
      <c r="I25" s="142"/>
      <c r="J25" s="142"/>
      <c r="K25" s="142"/>
      <c r="L25" s="142"/>
      <c r="M25" s="142"/>
      <c r="N25" s="142"/>
      <c r="O25" s="142"/>
      <c r="P25" s="143"/>
      <c r="Q25" s="119">
        <f t="shared" si="0"/>
        <v>0</v>
      </c>
    </row>
    <row r="26" spans="1:17" ht="17.25" thickTop="1" thickBot="1">
      <c r="B26" s="120"/>
      <c r="C26" s="121" t="s">
        <v>92</v>
      </c>
      <c r="D26" s="122">
        <f>SUM(D12:D25)</f>
        <v>0</v>
      </c>
      <c r="E26" s="122">
        <f t="shared" ref="E26:P26" si="1">SUM(E12:E25)</f>
        <v>0</v>
      </c>
      <c r="F26" s="122">
        <f t="shared" si="1"/>
        <v>0</v>
      </c>
      <c r="G26" s="122">
        <f t="shared" si="1"/>
        <v>0</v>
      </c>
      <c r="H26" s="122">
        <f t="shared" si="1"/>
        <v>0</v>
      </c>
      <c r="I26" s="122">
        <f t="shared" si="1"/>
        <v>0</v>
      </c>
      <c r="J26" s="122">
        <f t="shared" si="1"/>
        <v>0</v>
      </c>
      <c r="K26" s="122">
        <f t="shared" si="1"/>
        <v>0</v>
      </c>
      <c r="L26" s="122">
        <f t="shared" si="1"/>
        <v>0</v>
      </c>
      <c r="M26" s="122">
        <f t="shared" si="1"/>
        <v>0</v>
      </c>
      <c r="N26" s="122">
        <f t="shared" si="1"/>
        <v>0</v>
      </c>
      <c r="O26" s="122">
        <f t="shared" si="1"/>
        <v>0</v>
      </c>
      <c r="P26" s="123">
        <f t="shared" si="1"/>
        <v>0</v>
      </c>
      <c r="Q26" s="124">
        <f>SUM(D26:P26)</f>
        <v>0</v>
      </c>
    </row>
    <row r="28" spans="1:17">
      <c r="A28" s="4" t="s">
        <v>93</v>
      </c>
      <c r="B28" s="4"/>
    </row>
    <row r="29" spans="1:17">
      <c r="B29" s="115" t="s">
        <v>124</v>
      </c>
      <c r="C29" s="116" t="s">
        <v>134</v>
      </c>
      <c r="D29" s="138"/>
      <c r="E29" s="138"/>
      <c r="F29" s="138"/>
      <c r="G29" s="138"/>
      <c r="H29" s="138"/>
      <c r="I29" s="138"/>
      <c r="J29" s="138"/>
      <c r="K29" s="138"/>
      <c r="L29" s="138"/>
      <c r="M29" s="138"/>
      <c r="N29" s="138"/>
      <c r="O29" s="138"/>
      <c r="P29" s="139"/>
      <c r="Q29" s="117">
        <f t="shared" ref="Q29:Q48" si="2">SUM(D29:P29)</f>
        <v>0</v>
      </c>
    </row>
    <row r="30" spans="1:17">
      <c r="B30" s="115" t="s">
        <v>125</v>
      </c>
      <c r="C30" s="116" t="s">
        <v>133</v>
      </c>
      <c r="D30" s="140"/>
      <c r="E30" s="140"/>
      <c r="F30" s="140"/>
      <c r="G30" s="140"/>
      <c r="H30" s="140"/>
      <c r="I30" s="140"/>
      <c r="J30" s="140"/>
      <c r="K30" s="140"/>
      <c r="L30" s="140"/>
      <c r="M30" s="140"/>
      <c r="N30" s="140"/>
      <c r="O30" s="140"/>
      <c r="P30" s="141"/>
      <c r="Q30" s="117">
        <f t="shared" si="2"/>
        <v>0</v>
      </c>
    </row>
    <row r="31" spans="1:17">
      <c r="B31" s="115" t="s">
        <v>94</v>
      </c>
      <c r="C31" s="116" t="s">
        <v>95</v>
      </c>
      <c r="D31" s="138"/>
      <c r="E31" s="138"/>
      <c r="F31" s="138"/>
      <c r="G31" s="138"/>
      <c r="H31" s="138"/>
      <c r="I31" s="138"/>
      <c r="J31" s="138"/>
      <c r="K31" s="138"/>
      <c r="L31" s="138"/>
      <c r="M31" s="138"/>
      <c r="N31" s="138"/>
      <c r="O31" s="138"/>
      <c r="P31" s="139"/>
      <c r="Q31" s="117">
        <f t="shared" si="2"/>
        <v>0</v>
      </c>
    </row>
    <row r="32" spans="1:17">
      <c r="B32" s="115" t="s">
        <v>96</v>
      </c>
      <c r="C32" s="116" t="s">
        <v>97</v>
      </c>
      <c r="D32" s="140"/>
      <c r="E32" s="140"/>
      <c r="F32" s="140"/>
      <c r="G32" s="140"/>
      <c r="H32" s="140"/>
      <c r="I32" s="140"/>
      <c r="J32" s="140"/>
      <c r="K32" s="140"/>
      <c r="L32" s="140"/>
      <c r="M32" s="140"/>
      <c r="N32" s="140"/>
      <c r="O32" s="140"/>
      <c r="P32" s="141"/>
      <c r="Q32" s="117">
        <f t="shared" si="2"/>
        <v>0</v>
      </c>
    </row>
    <row r="33" spans="2:17">
      <c r="B33" s="115" t="s">
        <v>98</v>
      </c>
      <c r="C33" s="116" t="s">
        <v>70</v>
      </c>
      <c r="D33" s="138"/>
      <c r="E33" s="138"/>
      <c r="F33" s="138"/>
      <c r="G33" s="138"/>
      <c r="H33" s="138"/>
      <c r="I33" s="138"/>
      <c r="J33" s="138"/>
      <c r="K33" s="138"/>
      <c r="L33" s="138"/>
      <c r="M33" s="138"/>
      <c r="N33" s="138"/>
      <c r="O33" s="138"/>
      <c r="P33" s="139"/>
      <c r="Q33" s="117">
        <f t="shared" si="2"/>
        <v>0</v>
      </c>
    </row>
    <row r="34" spans="2:17">
      <c r="B34" s="115" t="s">
        <v>99</v>
      </c>
      <c r="C34" s="116" t="s">
        <v>71</v>
      </c>
      <c r="D34" s="140"/>
      <c r="E34" s="140"/>
      <c r="F34" s="140"/>
      <c r="G34" s="140"/>
      <c r="H34" s="140"/>
      <c r="I34" s="140"/>
      <c r="J34" s="140"/>
      <c r="K34" s="140"/>
      <c r="L34" s="140"/>
      <c r="M34" s="140"/>
      <c r="N34" s="140"/>
      <c r="O34" s="140"/>
      <c r="P34" s="141"/>
      <c r="Q34" s="117">
        <f t="shared" si="2"/>
        <v>0</v>
      </c>
    </row>
    <row r="35" spans="2:17">
      <c r="B35" s="115" t="s">
        <v>100</v>
      </c>
      <c r="C35" s="116" t="s">
        <v>101</v>
      </c>
      <c r="D35" s="138"/>
      <c r="E35" s="138"/>
      <c r="F35" s="138"/>
      <c r="G35" s="138"/>
      <c r="H35" s="138"/>
      <c r="I35" s="138"/>
      <c r="J35" s="138"/>
      <c r="K35" s="138"/>
      <c r="L35" s="138"/>
      <c r="M35" s="138"/>
      <c r="N35" s="138"/>
      <c r="O35" s="138"/>
      <c r="P35" s="139"/>
      <c r="Q35" s="117">
        <f t="shared" si="2"/>
        <v>0</v>
      </c>
    </row>
    <row r="36" spans="2:17">
      <c r="B36" s="115" t="s">
        <v>102</v>
      </c>
      <c r="C36" s="116" t="s">
        <v>69</v>
      </c>
      <c r="D36" s="140"/>
      <c r="E36" s="140"/>
      <c r="F36" s="140"/>
      <c r="G36" s="140"/>
      <c r="H36" s="140"/>
      <c r="I36" s="140"/>
      <c r="J36" s="140"/>
      <c r="K36" s="140"/>
      <c r="L36" s="140"/>
      <c r="M36" s="140"/>
      <c r="N36" s="140"/>
      <c r="O36" s="140"/>
      <c r="P36" s="141"/>
      <c r="Q36" s="117">
        <f t="shared" si="2"/>
        <v>0</v>
      </c>
    </row>
    <row r="37" spans="2:17">
      <c r="B37" s="115" t="s">
        <v>103</v>
      </c>
      <c r="C37" s="116" t="s">
        <v>68</v>
      </c>
      <c r="D37" s="138"/>
      <c r="E37" s="138"/>
      <c r="F37" s="138"/>
      <c r="G37" s="138"/>
      <c r="H37" s="138"/>
      <c r="I37" s="138"/>
      <c r="J37" s="138"/>
      <c r="K37" s="138"/>
      <c r="L37" s="138"/>
      <c r="M37" s="138"/>
      <c r="N37" s="138"/>
      <c r="O37" s="138"/>
      <c r="P37" s="139"/>
      <c r="Q37" s="117">
        <f t="shared" si="2"/>
        <v>0</v>
      </c>
    </row>
    <row r="38" spans="2:17">
      <c r="B38" s="115" t="s">
        <v>104</v>
      </c>
      <c r="C38" s="116" t="s">
        <v>67</v>
      </c>
      <c r="D38" s="140"/>
      <c r="E38" s="140"/>
      <c r="F38" s="140"/>
      <c r="G38" s="140"/>
      <c r="H38" s="140"/>
      <c r="I38" s="140"/>
      <c r="J38" s="140"/>
      <c r="K38" s="140"/>
      <c r="L38" s="140"/>
      <c r="M38" s="140"/>
      <c r="N38" s="140"/>
      <c r="O38" s="140"/>
      <c r="P38" s="141"/>
      <c r="Q38" s="117">
        <f t="shared" si="2"/>
        <v>0</v>
      </c>
    </row>
    <row r="39" spans="2:17">
      <c r="B39" s="115" t="s">
        <v>105</v>
      </c>
      <c r="C39" s="116" t="s">
        <v>66</v>
      </c>
      <c r="D39" s="138"/>
      <c r="E39" s="138"/>
      <c r="F39" s="138"/>
      <c r="G39" s="138"/>
      <c r="H39" s="138"/>
      <c r="I39" s="138"/>
      <c r="J39" s="138"/>
      <c r="K39" s="138"/>
      <c r="L39" s="138"/>
      <c r="M39" s="138"/>
      <c r="N39" s="138"/>
      <c r="O39" s="138"/>
      <c r="P39" s="139"/>
      <c r="Q39" s="117">
        <f t="shared" si="2"/>
        <v>0</v>
      </c>
    </row>
    <row r="40" spans="2:17">
      <c r="B40" s="115" t="s">
        <v>118</v>
      </c>
      <c r="C40" s="116" t="s">
        <v>147</v>
      </c>
      <c r="D40" s="140"/>
      <c r="E40" s="140"/>
      <c r="F40" s="140"/>
      <c r="G40" s="140"/>
      <c r="H40" s="140"/>
      <c r="I40" s="140"/>
      <c r="J40" s="140"/>
      <c r="K40" s="140"/>
      <c r="L40" s="140"/>
      <c r="M40" s="140"/>
      <c r="N40" s="140"/>
      <c r="O40" s="140"/>
      <c r="P40" s="141"/>
      <c r="Q40" s="117">
        <f t="shared" si="2"/>
        <v>0</v>
      </c>
    </row>
    <row r="41" spans="2:17">
      <c r="B41" s="115" t="s">
        <v>117</v>
      </c>
      <c r="C41" s="116" t="s">
        <v>146</v>
      </c>
      <c r="D41" s="138"/>
      <c r="E41" s="138"/>
      <c r="F41" s="138"/>
      <c r="G41" s="138"/>
      <c r="H41" s="138"/>
      <c r="I41" s="138"/>
      <c r="J41" s="138"/>
      <c r="K41" s="138"/>
      <c r="L41" s="138"/>
      <c r="M41" s="138"/>
      <c r="N41" s="138"/>
      <c r="O41" s="138"/>
      <c r="P41" s="139"/>
      <c r="Q41" s="117">
        <f t="shared" si="2"/>
        <v>0</v>
      </c>
    </row>
    <row r="42" spans="2:17" ht="15.75" customHeight="1">
      <c r="B42" s="115" t="s">
        <v>152</v>
      </c>
      <c r="C42" s="116" t="s">
        <v>153</v>
      </c>
      <c r="D42" s="140"/>
      <c r="E42" s="140"/>
      <c r="F42" s="140"/>
      <c r="G42" s="140"/>
      <c r="H42" s="140"/>
      <c r="I42" s="140"/>
      <c r="J42" s="140"/>
      <c r="K42" s="140"/>
      <c r="L42" s="140"/>
      <c r="M42" s="140"/>
      <c r="N42" s="140"/>
      <c r="O42" s="140"/>
      <c r="P42" s="141"/>
      <c r="Q42" s="117">
        <f t="shared" si="2"/>
        <v>0</v>
      </c>
    </row>
    <row r="43" spans="2:17">
      <c r="B43" s="115" t="s">
        <v>121</v>
      </c>
      <c r="C43" s="116" t="s">
        <v>148</v>
      </c>
      <c r="D43" s="138"/>
      <c r="E43" s="138"/>
      <c r="F43" s="138"/>
      <c r="G43" s="138"/>
      <c r="H43" s="138"/>
      <c r="I43" s="138"/>
      <c r="J43" s="138"/>
      <c r="K43" s="138"/>
      <c r="L43" s="138"/>
      <c r="M43" s="138"/>
      <c r="N43" s="138"/>
      <c r="O43" s="138"/>
      <c r="P43" s="139"/>
      <c r="Q43" s="117">
        <f t="shared" si="2"/>
        <v>0</v>
      </c>
    </row>
    <row r="44" spans="2:17">
      <c r="B44" s="115" t="s">
        <v>122</v>
      </c>
      <c r="C44" s="116" t="s">
        <v>149</v>
      </c>
      <c r="D44" s="140"/>
      <c r="E44" s="140"/>
      <c r="F44" s="140"/>
      <c r="G44" s="140"/>
      <c r="H44" s="140"/>
      <c r="I44" s="140"/>
      <c r="J44" s="140"/>
      <c r="K44" s="140"/>
      <c r="L44" s="140"/>
      <c r="M44" s="140"/>
      <c r="N44" s="140"/>
      <c r="O44" s="140"/>
      <c r="P44" s="141"/>
      <c r="Q44" s="117">
        <f t="shared" si="2"/>
        <v>0</v>
      </c>
    </row>
    <row r="45" spans="2:17" ht="15.75" customHeight="1">
      <c r="B45" s="115" t="s">
        <v>123</v>
      </c>
      <c r="C45" s="116" t="s">
        <v>178</v>
      </c>
      <c r="D45" s="138"/>
      <c r="E45" s="138"/>
      <c r="F45" s="138"/>
      <c r="G45" s="138"/>
      <c r="H45" s="138"/>
      <c r="I45" s="138"/>
      <c r="J45" s="138"/>
      <c r="K45" s="138"/>
      <c r="L45" s="138"/>
      <c r="M45" s="138"/>
      <c r="N45" s="138"/>
      <c r="O45" s="138"/>
      <c r="P45" s="139"/>
      <c r="Q45" s="117">
        <f t="shared" si="2"/>
        <v>0</v>
      </c>
    </row>
    <row r="46" spans="2:17">
      <c r="B46" s="115" t="s">
        <v>106</v>
      </c>
      <c r="C46" s="116" t="s">
        <v>72</v>
      </c>
      <c r="D46" s="140"/>
      <c r="E46" s="140"/>
      <c r="F46" s="140"/>
      <c r="G46" s="140"/>
      <c r="H46" s="140"/>
      <c r="I46" s="140"/>
      <c r="J46" s="140"/>
      <c r="K46" s="140"/>
      <c r="L46" s="140"/>
      <c r="M46" s="140"/>
      <c r="N46" s="140"/>
      <c r="O46" s="140"/>
      <c r="P46" s="141"/>
      <c r="Q46" s="117">
        <f t="shared" si="2"/>
        <v>0</v>
      </c>
    </row>
    <row r="47" spans="2:17" ht="16.5" thickBot="1">
      <c r="B47" s="115" t="s">
        <v>107</v>
      </c>
      <c r="C47" s="118" t="s">
        <v>73</v>
      </c>
      <c r="D47" s="144"/>
      <c r="E47" s="144"/>
      <c r="F47" s="144"/>
      <c r="G47" s="144"/>
      <c r="H47" s="144"/>
      <c r="I47" s="144"/>
      <c r="J47" s="144"/>
      <c r="K47" s="144"/>
      <c r="L47" s="144"/>
      <c r="M47" s="144"/>
      <c r="N47" s="144"/>
      <c r="O47" s="144"/>
      <c r="P47" s="145"/>
      <c r="Q47" s="119">
        <f t="shared" si="2"/>
        <v>0</v>
      </c>
    </row>
    <row r="48" spans="2:17" ht="17.25" thickTop="1" thickBot="1">
      <c r="B48" s="120"/>
      <c r="C48" s="121" t="s">
        <v>108</v>
      </c>
      <c r="D48" s="122">
        <f t="shared" ref="D48:P48" si="3">SUM(D29:D47)</f>
        <v>0</v>
      </c>
      <c r="E48" s="122">
        <f t="shared" si="3"/>
        <v>0</v>
      </c>
      <c r="F48" s="122">
        <f t="shared" si="3"/>
        <v>0</v>
      </c>
      <c r="G48" s="122">
        <f t="shared" si="3"/>
        <v>0</v>
      </c>
      <c r="H48" s="122">
        <f t="shared" si="3"/>
        <v>0</v>
      </c>
      <c r="I48" s="122">
        <f t="shared" si="3"/>
        <v>0</v>
      </c>
      <c r="J48" s="122">
        <f t="shared" si="3"/>
        <v>0</v>
      </c>
      <c r="K48" s="122">
        <f t="shared" si="3"/>
        <v>0</v>
      </c>
      <c r="L48" s="122">
        <f t="shared" si="3"/>
        <v>0</v>
      </c>
      <c r="M48" s="122">
        <f t="shared" si="3"/>
        <v>0</v>
      </c>
      <c r="N48" s="122">
        <f t="shared" si="3"/>
        <v>0</v>
      </c>
      <c r="O48" s="122">
        <f t="shared" si="3"/>
        <v>0</v>
      </c>
      <c r="P48" s="123">
        <f t="shared" si="3"/>
        <v>0</v>
      </c>
      <c r="Q48" s="124">
        <f t="shared" si="2"/>
        <v>0</v>
      </c>
    </row>
    <row r="50" spans="1:17" ht="16.5" thickBot="1">
      <c r="A50" s="4" t="s">
        <v>109</v>
      </c>
      <c r="B50" s="4"/>
    </row>
    <row r="51" spans="1:17" ht="16.5" thickBot="1">
      <c r="B51" s="125" t="s">
        <v>110</v>
      </c>
      <c r="C51" s="126" t="s">
        <v>111</v>
      </c>
      <c r="D51" s="146"/>
      <c r="E51" s="146"/>
      <c r="F51" s="146"/>
      <c r="G51" s="146"/>
      <c r="H51" s="146"/>
      <c r="I51" s="146"/>
      <c r="J51" s="146"/>
      <c r="K51" s="146"/>
      <c r="L51" s="146"/>
      <c r="M51" s="146"/>
      <c r="N51" s="146"/>
      <c r="O51" s="146"/>
      <c r="P51" s="147"/>
      <c r="Q51" s="127">
        <f>SUM(D51:P51)</f>
        <v>0</v>
      </c>
    </row>
    <row r="53" spans="1:17" ht="16.5" thickBot="1"/>
    <row r="54" spans="1:17" ht="17.25" thickTop="1" thickBot="1">
      <c r="C54" s="128" t="s">
        <v>114</v>
      </c>
      <c r="D54" s="129">
        <f t="shared" ref="D54:Q54" si="4">D26+D48+D51</f>
        <v>0</v>
      </c>
      <c r="E54" s="129">
        <f t="shared" si="4"/>
        <v>0</v>
      </c>
      <c r="F54" s="129">
        <f t="shared" si="4"/>
        <v>0</v>
      </c>
      <c r="G54" s="129">
        <f t="shared" si="4"/>
        <v>0</v>
      </c>
      <c r="H54" s="129">
        <f t="shared" si="4"/>
        <v>0</v>
      </c>
      <c r="I54" s="129">
        <f t="shared" si="4"/>
        <v>0</v>
      </c>
      <c r="J54" s="129">
        <f t="shared" si="4"/>
        <v>0</v>
      </c>
      <c r="K54" s="129">
        <f t="shared" si="4"/>
        <v>0</v>
      </c>
      <c r="L54" s="129">
        <f t="shared" si="4"/>
        <v>0</v>
      </c>
      <c r="M54" s="129">
        <f t="shared" si="4"/>
        <v>0</v>
      </c>
      <c r="N54" s="129">
        <f t="shared" si="4"/>
        <v>0</v>
      </c>
      <c r="O54" s="129">
        <f t="shared" si="4"/>
        <v>0</v>
      </c>
      <c r="P54" s="130">
        <f t="shared" si="4"/>
        <v>0</v>
      </c>
      <c r="Q54" s="131">
        <f t="shared" si="4"/>
        <v>0</v>
      </c>
    </row>
    <row r="55" spans="1:17" ht="16.5" thickTop="1"/>
    <row r="58" spans="1:17">
      <c r="A58" s="4" t="s">
        <v>155</v>
      </c>
    </row>
    <row r="59" spans="1:17">
      <c r="B59" s="132"/>
      <c r="C59" s="133" t="s">
        <v>135</v>
      </c>
      <c r="D59" s="138"/>
      <c r="E59" s="134"/>
      <c r="F59" s="134"/>
      <c r="G59" s="134"/>
      <c r="H59" s="134"/>
      <c r="I59" s="134"/>
      <c r="J59" s="134"/>
      <c r="K59" s="134"/>
      <c r="L59" s="134"/>
      <c r="M59" s="134"/>
      <c r="N59" s="134"/>
      <c r="O59" s="134"/>
      <c r="P59" s="134"/>
    </row>
    <row r="60" spans="1:17">
      <c r="B60" s="150" t="s">
        <v>90</v>
      </c>
      <c r="C60" s="135" t="s">
        <v>156</v>
      </c>
      <c r="D60" s="140"/>
      <c r="E60" s="151">
        <f>SUM(D60:D66)</f>
        <v>0</v>
      </c>
      <c r="F60" s="134"/>
      <c r="G60" s="134"/>
      <c r="H60" s="134"/>
      <c r="I60" s="134"/>
      <c r="J60" s="134"/>
      <c r="K60" s="134"/>
      <c r="L60" s="134"/>
      <c r="M60" s="134"/>
      <c r="N60" s="134"/>
      <c r="O60" s="134"/>
      <c r="P60" s="134"/>
      <c r="Q60" s="136"/>
    </row>
    <row r="61" spans="1:17">
      <c r="B61" s="150"/>
      <c r="C61" s="133" t="s">
        <v>220</v>
      </c>
      <c r="D61" s="138"/>
      <c r="E61" s="151"/>
      <c r="F61" s="134"/>
      <c r="G61" s="134"/>
      <c r="H61" s="134"/>
      <c r="I61" s="134"/>
      <c r="J61" s="134"/>
      <c r="K61" s="134"/>
      <c r="L61" s="134"/>
      <c r="M61" s="134"/>
      <c r="N61" s="134"/>
      <c r="O61" s="134"/>
      <c r="P61" s="134"/>
      <c r="Q61" s="136"/>
    </row>
    <row r="62" spans="1:17">
      <c r="B62" s="150"/>
      <c r="C62" s="133" t="s">
        <v>219</v>
      </c>
      <c r="D62" s="140"/>
      <c r="E62" s="151"/>
      <c r="F62" s="134"/>
      <c r="G62" s="134"/>
      <c r="H62" s="134"/>
      <c r="I62" s="134"/>
      <c r="J62" s="134"/>
      <c r="K62" s="134"/>
      <c r="L62" s="134"/>
      <c r="M62" s="134"/>
      <c r="N62" s="134"/>
      <c r="O62" s="134"/>
      <c r="P62" s="134"/>
      <c r="Q62" s="136"/>
    </row>
    <row r="63" spans="1:17">
      <c r="B63" s="150"/>
      <c r="C63" s="133" t="s">
        <v>218</v>
      </c>
      <c r="D63" s="138"/>
      <c r="E63" s="151"/>
      <c r="F63" s="134"/>
      <c r="G63" s="134"/>
      <c r="H63" s="134"/>
      <c r="I63" s="134"/>
      <c r="J63" s="134"/>
      <c r="K63" s="134"/>
      <c r="L63" s="134"/>
      <c r="M63" s="134"/>
      <c r="N63" s="134"/>
      <c r="O63" s="134"/>
      <c r="P63" s="134"/>
      <c r="Q63" s="136"/>
    </row>
    <row r="64" spans="1:17">
      <c r="B64" s="150"/>
      <c r="C64" s="133" t="s">
        <v>157</v>
      </c>
      <c r="D64" s="140"/>
      <c r="E64" s="151"/>
      <c r="F64" s="134"/>
      <c r="G64" s="134"/>
      <c r="H64" s="134"/>
      <c r="I64" s="134"/>
      <c r="J64" s="134"/>
      <c r="K64" s="134"/>
      <c r="L64" s="134"/>
      <c r="M64" s="134"/>
      <c r="N64" s="134"/>
      <c r="O64" s="134"/>
      <c r="P64" s="134"/>
      <c r="Q64" s="136"/>
    </row>
    <row r="65" spans="2:17">
      <c r="B65" s="150"/>
      <c r="C65" s="133" t="s">
        <v>158</v>
      </c>
      <c r="D65" s="138"/>
      <c r="E65" s="151"/>
      <c r="F65" s="134"/>
      <c r="G65" s="134"/>
      <c r="H65" s="134"/>
      <c r="I65" s="134"/>
      <c r="J65" s="134"/>
      <c r="K65" s="134"/>
      <c r="L65" s="134"/>
      <c r="M65" s="134"/>
      <c r="N65" s="134"/>
      <c r="O65" s="134"/>
      <c r="P65" s="134"/>
      <c r="Q65" s="136"/>
    </row>
    <row r="66" spans="2:17">
      <c r="B66" s="150"/>
      <c r="C66" s="133" t="s">
        <v>159</v>
      </c>
      <c r="D66" s="140"/>
      <c r="E66" s="151"/>
      <c r="F66" s="134"/>
      <c r="G66" s="134"/>
      <c r="H66" s="134"/>
      <c r="I66" s="134"/>
      <c r="J66" s="134"/>
      <c r="K66" s="134"/>
      <c r="L66" s="134"/>
      <c r="M66" s="134"/>
      <c r="N66" s="134"/>
      <c r="O66" s="134"/>
      <c r="P66" s="134"/>
      <c r="Q66" s="136"/>
    </row>
    <row r="69" spans="2:17">
      <c r="C69" s="4" t="s">
        <v>112</v>
      </c>
    </row>
    <row r="70" spans="2:17">
      <c r="C70" s="152"/>
      <c r="D70" s="153"/>
      <c r="E70" s="153"/>
      <c r="F70" s="153"/>
      <c r="G70" s="153"/>
      <c r="H70" s="153"/>
      <c r="I70" s="154"/>
    </row>
    <row r="71" spans="2:17">
      <c r="C71" s="155"/>
      <c r="D71" s="156"/>
      <c r="E71" s="156"/>
      <c r="F71" s="156"/>
      <c r="G71" s="156"/>
      <c r="H71" s="156"/>
      <c r="I71" s="157"/>
    </row>
    <row r="72" spans="2:17">
      <c r="C72" s="155"/>
      <c r="D72" s="156"/>
      <c r="E72" s="156"/>
      <c r="F72" s="156"/>
      <c r="G72" s="156"/>
      <c r="H72" s="156"/>
      <c r="I72" s="157"/>
    </row>
    <row r="73" spans="2:17">
      <c r="C73" s="155"/>
      <c r="D73" s="156"/>
      <c r="E73" s="156"/>
      <c r="F73" s="156"/>
      <c r="G73" s="156"/>
      <c r="H73" s="156"/>
      <c r="I73" s="157"/>
    </row>
    <row r="74" spans="2:17">
      <c r="C74" s="155"/>
      <c r="D74" s="156"/>
      <c r="E74" s="156"/>
      <c r="F74" s="156"/>
      <c r="G74" s="156"/>
      <c r="H74" s="156"/>
      <c r="I74" s="157"/>
    </row>
    <row r="75" spans="2:17">
      <c r="C75" s="155"/>
      <c r="D75" s="156"/>
      <c r="E75" s="156"/>
      <c r="F75" s="156"/>
      <c r="G75" s="156"/>
      <c r="H75" s="156"/>
      <c r="I75" s="157"/>
    </row>
    <row r="76" spans="2:17">
      <c r="C76" s="155"/>
      <c r="D76" s="156"/>
      <c r="E76" s="156"/>
      <c r="F76" s="156"/>
      <c r="G76" s="156"/>
      <c r="H76" s="156"/>
      <c r="I76" s="157"/>
    </row>
    <row r="77" spans="2:17">
      <c r="C77" s="155"/>
      <c r="D77" s="156"/>
      <c r="E77" s="156"/>
      <c r="F77" s="156"/>
      <c r="G77" s="156"/>
      <c r="H77" s="156"/>
      <c r="I77" s="157"/>
    </row>
    <row r="78" spans="2:17">
      <c r="C78" s="155"/>
      <c r="D78" s="156"/>
      <c r="E78" s="156"/>
      <c r="F78" s="156"/>
      <c r="G78" s="156"/>
      <c r="H78" s="156"/>
      <c r="I78" s="157"/>
    </row>
    <row r="79" spans="2:17">
      <c r="C79" s="155"/>
      <c r="D79" s="156"/>
      <c r="E79" s="156"/>
      <c r="F79" s="156"/>
      <c r="G79" s="156"/>
      <c r="H79" s="156"/>
      <c r="I79" s="157"/>
    </row>
    <row r="80" spans="2:17">
      <c r="C80" s="155"/>
      <c r="D80" s="156"/>
      <c r="E80" s="156"/>
      <c r="F80" s="156"/>
      <c r="G80" s="156"/>
      <c r="H80" s="156"/>
      <c r="I80" s="157"/>
    </row>
    <row r="81" spans="3:9">
      <c r="C81" s="158"/>
      <c r="D81" s="159"/>
      <c r="E81" s="159"/>
      <c r="F81" s="159"/>
      <c r="G81" s="159"/>
      <c r="H81" s="159"/>
      <c r="I81" s="160"/>
    </row>
  </sheetData>
  <sheetProtection algorithmName="SHA-512" hashValue="mgQKtMb2SQ1l7HW7240fFyHSfY9YfdlfK2U97nadxzKSc5G4ZzrN0wF1DDcaaU/WszAnuK46kHgQQQj5W6QP1Q==" saltValue="9fuDUz0j88RNiWMmyvuNTw==" spinCount="100000" sheet="1" objects="1" scenarios="1" selectLockedCells="1"/>
  <mergeCells count="8">
    <mergeCell ref="P5:Q6"/>
    <mergeCell ref="B9:B10"/>
    <mergeCell ref="B60:B66"/>
    <mergeCell ref="E60:E66"/>
    <mergeCell ref="C70:I81"/>
    <mergeCell ref="D4:E4"/>
    <mergeCell ref="D5:E5"/>
    <mergeCell ref="D6:E6"/>
  </mergeCells>
  <phoneticPr fontId="13" type="noConversion"/>
  <dataValidations count="7">
    <dataValidation operator="greaterThanOrEqual" allowBlank="1" showInputMessage="1" showErrorMessage="1" sqref="C70" xr:uid="{BA552BEA-CD6B-4AEC-8A0F-526AD8E91A86}"/>
    <dataValidation allowBlank="1" showInputMessage="1" showErrorMessage="1" promptTitle="EXPLANATION REQUIRED" prompt="Please provide an explanation in the &quot;Additional Information or comments&quot; (cells C70:I81) area of why Article -V funds were expended for items recorded in columns K and L." sqref="L12:L25 K13:K25 K12" xr:uid="{F4FB7417-07CA-4135-8F56-3D74E30BCD0E}"/>
    <dataValidation type="decimal" operator="greaterThanOrEqual" allowBlank="1" showInputMessage="1" showErrorMessage="1" promptTitle="EXPLANATION REQUIRED" prompt="Please provide an explanation in the &quot;Additional Information or comments&quot; (cells C70:I81) area of why Article -V funds were expended for items recorded in columns K and L." sqref="K29:L47" xr:uid="{B80274ED-6837-4B17-8BC8-2554DEF9BDB4}">
      <formula1>0</formula1>
    </dataValidation>
    <dataValidation type="decimal" operator="greaterThanOrEqual" allowBlank="1" showInputMessage="1" showErrorMessage="1" sqref="M12:O25 D12:J25 D29:J47 M29:O47" xr:uid="{44A24F0B-B74F-4855-A88C-EDFDE29EB904}">
      <formula1>0</formula1>
    </dataValidation>
    <dataValidation type="decimal" operator="greaterThanOrEqual" allowBlank="1" showInputMessage="1" showErrorMessage="1" promptTitle="EXPLANATION REQUIRED" prompt="Please provide an explanation in the &quot;Additional Information or comments&quot; (cells C70:I81) area of why Article -V funds were expended for items recorded in column P." sqref="P12:P25 P29:P47" xr:uid="{BD95AD38-0B69-4B4F-BE7E-E7FC9534D6A8}">
      <formula1>0</formula1>
    </dataValidation>
    <dataValidation type="decimal" operator="greaterThanOrEqual" allowBlank="1" showInputMessage="1" showErrorMessage="1" promptTitle="EXPLANATION REQUIRED" prompt="Please provide an explanation in the &quot;Additional Information or comments&quot; (cells C70:I81) area of why Article -V funds were expended for items recorded as &quot;Capital Costs&quot;." sqref="D51:P51" xr:uid="{32FFE7D2-6CAF-4A27-BB9B-E74B99FC6103}">
      <formula1>0</formula1>
    </dataValidation>
    <dataValidation allowBlank="1" showInputMessage="1" showErrorMessage="1" errorTitle="Insufficient Expenditures" error="Amount MUST be greater than Reconciliation cell D13 amount" promptTitle="THIS AMOUNT IS TOO LOW" prompt="The total amount of Jury Management costs MUST be more that the approved disbursement amount received during this budget period as shown in cell &quot;D13&quot; due to required reductions to the requested reimbursement amounts submitted by each Clerk's Office." sqref="E54" xr:uid="{BF4BB6F0-11F3-45E7-A3D0-78EC3A9C308A}"/>
  </dataValidations>
  <pageMargins left="0.2" right="0.2" top="0.3" bottom="0.2" header="0.3" footer="0.3"/>
  <pageSetup scale="46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lessThan" id="{3A710B0B-7BBA-4B88-A862-C9B3CFD8DA2A}">
            <xm:f>'Reconciliation '!$D$13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E54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Title="Select your County from the List" xr:uid="{97E155B4-DCB7-459C-9AE2-EAAD554E1417}">
          <x14:formula1>
            <xm:f>LookupData!$A$2:$A$68</xm:f>
          </x14:formula1>
          <xm:sqref>D4:E4</xm:sqref>
        </x14:dataValidation>
        <x14:dataValidation type="list" allowBlank="1" showInputMessage="1" showErrorMessage="1" xr:uid="{254112A3-8291-4FCB-BA2F-A071CEEFFCAD}">
          <x14:formula1>
            <xm:f>LookupData!$Z$2:$Z$13</xm:f>
          </x14:formula1>
          <xm:sqref>H4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D2BCC1-862A-4B70-9320-7B58E624D4A7}">
  <sheetPr>
    <pageSetUpPr fitToPage="1"/>
  </sheetPr>
  <dimension ref="A1:F42"/>
  <sheetViews>
    <sheetView zoomScale="140" zoomScaleNormal="140" workbookViewId="0">
      <selection sqref="A1:F1"/>
    </sheetView>
  </sheetViews>
  <sheetFormatPr defaultColWidth="6.77734375" defaultRowHeight="15.75"/>
  <cols>
    <col min="1" max="1" width="4.5546875" style="73" customWidth="1"/>
    <col min="2" max="2" width="40.33203125" style="73" customWidth="1"/>
    <col min="3" max="4" width="13.5546875" style="73" customWidth="1"/>
    <col min="5" max="5" width="16.21875" style="73" customWidth="1"/>
    <col min="6" max="6" width="9.77734375" style="96" customWidth="1"/>
    <col min="7" max="8" width="10.77734375" style="73" customWidth="1"/>
    <col min="9" max="16384" width="6.77734375" style="73"/>
  </cols>
  <sheetData>
    <row r="1" spans="1:6" ht="20.25" customHeight="1">
      <c r="A1" s="166" t="str">
        <f>(ReportInfo!N2)&amp;"-"&amp;(ReportInfo!N2-1999)&amp;" ACTUAL COURT-RELATED SPENDING AUTHORITY AND EXPENDITURES"</f>
        <v>2023-24 ACTUAL COURT-RELATED SPENDING AUTHORITY AND EXPENDITURES</v>
      </c>
      <c r="B1" s="166"/>
      <c r="C1" s="166"/>
      <c r="D1" s="166"/>
      <c r="E1" s="166"/>
      <c r="F1" s="166"/>
    </row>
    <row r="2" spans="1:6" ht="9" customHeight="1">
      <c r="A2" s="74"/>
      <c r="B2" s="75"/>
      <c r="F2" s="76"/>
    </row>
    <row r="3" spans="1:6">
      <c r="A3" s="77" t="s">
        <v>183</v>
      </c>
      <c r="F3" s="78" t="s">
        <v>184</v>
      </c>
    </row>
    <row r="4" spans="1:6">
      <c r="B4" s="79" t="s">
        <v>185</v>
      </c>
      <c r="C4" s="79"/>
      <c r="D4" s="97">
        <f>IFERROR(INDEX(LookupData!H2:H68,MATCH('Actual Expenditures '!$D$4,LookupData!A2:A68,0)),0)</f>
        <v>0</v>
      </c>
      <c r="F4" s="80" t="s">
        <v>186</v>
      </c>
    </row>
    <row r="5" spans="1:6">
      <c r="B5" s="79" t="s">
        <v>187</v>
      </c>
      <c r="C5" s="79"/>
      <c r="D5" s="98">
        <f>IFERROR(INDEX(LookupData!I2:I68,MATCH('Actual Expenditures '!$D$4,LookupData!A2:A68,0)),0)</f>
        <v>0</v>
      </c>
      <c r="F5" s="80" t="s">
        <v>213</v>
      </c>
    </row>
    <row r="6" spans="1:6">
      <c r="B6" s="79" t="s">
        <v>188</v>
      </c>
      <c r="C6" s="79"/>
      <c r="D6" s="97">
        <f>-(IFERROR(INDEX(LookupData!J2:J68,MATCH('Actual Expenditures '!$D$4,LookupData!A2:A68,0)),0))</f>
        <v>0</v>
      </c>
      <c r="F6" s="80" t="s">
        <v>214</v>
      </c>
    </row>
    <row r="7" spans="1:6">
      <c r="B7" s="79" t="s">
        <v>189</v>
      </c>
      <c r="C7" s="79"/>
      <c r="D7" s="98">
        <f>IFERROR(INDEX(LookupData!K2:K68,MATCH('Actual Expenditures '!$D$4,LookupData!A2:A68,0)),0)</f>
        <v>0</v>
      </c>
      <c r="F7" s="80" t="s">
        <v>215</v>
      </c>
    </row>
    <row r="8" spans="1:6" ht="16.5" thickBot="1">
      <c r="B8" s="79" t="s">
        <v>190</v>
      </c>
      <c r="C8" s="79"/>
      <c r="D8" s="97">
        <f>IFERROR(INDEX(LookupData!L2:L68,MATCH('Actual Expenditures '!$D$4,LookupData!A2:A68,0)),0)</f>
        <v>0</v>
      </c>
      <c r="E8" s="81"/>
      <c r="F8" s="80" t="s">
        <v>216</v>
      </c>
    </row>
    <row r="9" spans="1:6" ht="17.25" thickTop="1" thickBot="1">
      <c r="B9" s="82" t="s">
        <v>191</v>
      </c>
      <c r="C9" s="82"/>
      <c r="D9" s="74"/>
      <c r="E9" s="83">
        <f>SUM(D4:D8)</f>
        <v>0</v>
      </c>
      <c r="F9" s="80" t="s">
        <v>192</v>
      </c>
    </row>
    <row r="10" spans="1:6" ht="9" customHeight="1">
      <c r="A10" s="74"/>
      <c r="B10" s="75"/>
      <c r="F10" s="84"/>
    </row>
    <row r="11" spans="1:6">
      <c r="A11" s="77" t="s">
        <v>193</v>
      </c>
      <c r="F11" s="80"/>
    </row>
    <row r="12" spans="1:6">
      <c r="B12" s="85" t="s">
        <v>194</v>
      </c>
      <c r="C12" s="85"/>
      <c r="D12" s="86">
        <f>'Actual Expenditures '!Q54</f>
        <v>0</v>
      </c>
      <c r="F12" s="80"/>
    </row>
    <row r="13" spans="1:6">
      <c r="B13" s="85" t="s">
        <v>221</v>
      </c>
      <c r="C13" s="85"/>
      <c r="D13" s="87">
        <f>-(IFERROR(INDEX(LookupData!G2:G68,MATCH('Actual Expenditures '!D4,LookupData!A2:A68,0)),0))</f>
        <v>0</v>
      </c>
      <c r="F13" s="80"/>
    </row>
    <row r="14" spans="1:6">
      <c r="B14" s="85" t="s">
        <v>195</v>
      </c>
      <c r="C14" s="85"/>
      <c r="D14" s="99"/>
      <c r="F14" s="80"/>
    </row>
    <row r="15" spans="1:6">
      <c r="B15" s="85" t="s">
        <v>211</v>
      </c>
      <c r="C15" s="85"/>
      <c r="D15" s="100"/>
      <c r="F15" s="80"/>
    </row>
    <row r="16" spans="1:6" ht="16.5" thickBot="1">
      <c r="B16" s="85" t="s">
        <v>196</v>
      </c>
      <c r="C16" s="85"/>
      <c r="D16" s="99"/>
      <c r="E16" s="88"/>
      <c r="F16" s="80"/>
    </row>
    <row r="17" spans="1:6" ht="17.25" thickTop="1" thickBot="1">
      <c r="B17" s="89" t="s">
        <v>197</v>
      </c>
      <c r="C17" s="89"/>
      <c r="D17" s="74"/>
      <c r="E17" s="90">
        <f>D12+D13+D14+D15+D16</f>
        <v>0</v>
      </c>
      <c r="F17" s="80" t="s">
        <v>198</v>
      </c>
    </row>
    <row r="18" spans="1:6" ht="9" customHeight="1">
      <c r="A18" s="74"/>
      <c r="B18" s="75"/>
      <c r="F18" s="84"/>
    </row>
    <row r="19" spans="1:6">
      <c r="A19" s="77" t="s">
        <v>199</v>
      </c>
      <c r="F19" s="84"/>
    </row>
    <row r="20" spans="1:6">
      <c r="B20" s="73" t="s">
        <v>206</v>
      </c>
      <c r="C20" s="86">
        <f>IFERROR(INDEX(LookupData!D2:D68,MATCH('Actual Expenditures '!D4,LookupData!A2:A68,0)),0)</f>
        <v>0</v>
      </c>
      <c r="F20" s="80" t="s">
        <v>200</v>
      </c>
    </row>
    <row r="21" spans="1:6">
      <c r="B21" s="73" t="s">
        <v>197</v>
      </c>
      <c r="C21" s="87">
        <f>E17</f>
        <v>0</v>
      </c>
      <c r="F21" s="80" t="s">
        <v>198</v>
      </c>
    </row>
    <row r="22" spans="1:6">
      <c r="B22" s="85" t="s">
        <v>201</v>
      </c>
      <c r="C22" s="85"/>
      <c r="D22" s="86">
        <f>C20-C21</f>
        <v>0</v>
      </c>
      <c r="F22" s="80" t="s">
        <v>202</v>
      </c>
    </row>
    <row r="23" spans="1:6">
      <c r="B23" s="85" t="s">
        <v>203</v>
      </c>
      <c r="C23" s="85"/>
      <c r="D23" s="87">
        <f>E9-C20</f>
        <v>0</v>
      </c>
      <c r="E23" s="81"/>
      <c r="F23" s="80"/>
    </row>
    <row r="24" spans="1:6" ht="16.5" thickBot="1">
      <c r="B24" s="85" t="s">
        <v>223</v>
      </c>
      <c r="C24" s="85"/>
      <c r="D24" s="97">
        <f>-(IFERROR(INDEX(LookupData!M2:M68,MATCH('Actual Expenditures '!$D$4,LookupData!A2:A68,0)),0))</f>
        <v>0</v>
      </c>
      <c r="E24" s="91"/>
      <c r="F24" s="80" t="s">
        <v>222</v>
      </c>
    </row>
    <row r="25" spans="1:6" ht="17.25" thickTop="1" thickBot="1">
      <c r="B25" s="92" t="s">
        <v>224</v>
      </c>
      <c r="C25" s="92"/>
      <c r="E25" s="90">
        <f>D22+D23+D24</f>
        <v>0</v>
      </c>
      <c r="F25" s="80" t="s">
        <v>204</v>
      </c>
    </row>
    <row r="26" spans="1:6" ht="9" customHeight="1">
      <c r="A26" s="74"/>
      <c r="B26" s="75"/>
      <c r="F26" s="93"/>
    </row>
    <row r="27" spans="1:6" s="74" customFormat="1" ht="16.5" thickBot="1">
      <c r="B27" s="89" t="s">
        <v>205</v>
      </c>
      <c r="C27" s="92"/>
      <c r="E27" s="94">
        <f>+E9-E17+D24-E25</f>
        <v>0</v>
      </c>
      <c r="F27" s="95"/>
    </row>
    <row r="28" spans="1:6" ht="16.5" thickTop="1">
      <c r="A28" s="74"/>
      <c r="B28" s="75"/>
      <c r="F28" s="76"/>
    </row>
    <row r="29" spans="1:6">
      <c r="A29" s="74"/>
      <c r="B29" s="75"/>
      <c r="F29" s="76"/>
    </row>
    <row r="30" spans="1:6" ht="31.5" customHeight="1">
      <c r="B30" s="176" t="s">
        <v>212</v>
      </c>
      <c r="C30" s="176"/>
      <c r="D30" s="176"/>
      <c r="E30" s="176"/>
      <c r="F30" s="176"/>
    </row>
    <row r="31" spans="1:6">
      <c r="B31" s="167"/>
      <c r="C31" s="168"/>
      <c r="D31" s="168"/>
      <c r="E31" s="168"/>
      <c r="F31" s="169"/>
    </row>
    <row r="32" spans="1:6">
      <c r="B32" s="170"/>
      <c r="C32" s="171"/>
      <c r="D32" s="171"/>
      <c r="E32" s="171"/>
      <c r="F32" s="172"/>
    </row>
    <row r="33" spans="2:6">
      <c r="B33" s="170"/>
      <c r="C33" s="171"/>
      <c r="D33" s="171"/>
      <c r="E33" s="171"/>
      <c r="F33" s="172"/>
    </row>
    <row r="34" spans="2:6">
      <c r="B34" s="170"/>
      <c r="C34" s="171"/>
      <c r="D34" s="171"/>
      <c r="E34" s="171"/>
      <c r="F34" s="172"/>
    </row>
    <row r="35" spans="2:6">
      <c r="B35" s="170"/>
      <c r="C35" s="171"/>
      <c r="D35" s="171"/>
      <c r="E35" s="171"/>
      <c r="F35" s="172"/>
    </row>
    <row r="36" spans="2:6">
      <c r="B36" s="170"/>
      <c r="C36" s="171"/>
      <c r="D36" s="171"/>
      <c r="E36" s="171"/>
      <c r="F36" s="172"/>
    </row>
    <row r="37" spans="2:6">
      <c r="B37" s="170"/>
      <c r="C37" s="171"/>
      <c r="D37" s="171"/>
      <c r="E37" s="171"/>
      <c r="F37" s="172"/>
    </row>
    <row r="38" spans="2:6">
      <c r="B38" s="170"/>
      <c r="C38" s="171"/>
      <c r="D38" s="171"/>
      <c r="E38" s="171"/>
      <c r="F38" s="172"/>
    </row>
    <row r="39" spans="2:6">
      <c r="B39" s="170"/>
      <c r="C39" s="171"/>
      <c r="D39" s="171"/>
      <c r="E39" s="171"/>
      <c r="F39" s="172"/>
    </row>
    <row r="40" spans="2:6">
      <c r="B40" s="170"/>
      <c r="C40" s="171"/>
      <c r="D40" s="171"/>
      <c r="E40" s="171"/>
      <c r="F40" s="172"/>
    </row>
    <row r="41" spans="2:6">
      <c r="B41" s="170"/>
      <c r="C41" s="171"/>
      <c r="D41" s="171"/>
      <c r="E41" s="171"/>
      <c r="F41" s="172"/>
    </row>
    <row r="42" spans="2:6">
      <c r="B42" s="173"/>
      <c r="C42" s="174"/>
      <c r="D42" s="174"/>
      <c r="E42" s="174"/>
      <c r="F42" s="175"/>
    </row>
  </sheetData>
  <sheetProtection algorithmName="SHA-512" hashValue="2yCY+7vuwZhhf+uJMFMAdKnqAVpYMVKrb+/Q0Gr7nWcn78C80OfcMLceFSlvTXTtxRZggn7Zl3mtXnNB4HTUrA==" saltValue="lH3a9F6bHbxx8Fp8D50OLw==" spinCount="100000" sheet="1" objects="1" scenarios="1"/>
  <mergeCells count="3">
    <mergeCell ref="A1:F1"/>
    <mergeCell ref="B31:F42"/>
    <mergeCell ref="B30:F30"/>
  </mergeCells>
  <dataValidations count="4">
    <dataValidation operator="greaterThanOrEqual" allowBlank="1" showInputMessage="1" showErrorMessage="1" sqref="B31" xr:uid="{5BDC9A08-6A2D-4558-B952-1CEEE0928F19}"/>
    <dataValidation type="decimal" operator="lessThanOrEqual" allowBlank="1" showInputMessage="1" showErrorMessage="1" promptTitle="EXPLANATION REQUIRED" prompt="Please provide an explanation in the &quot;Additional Information and comments&quot; (cells B31:F42) area for any BOCC funding and/or Other Non-CCOC funding entered in cells D15 and/or D16." sqref="D15:D16" xr:uid="{62F4AAC0-3CE3-4CD9-B6BA-B8A9ACBA668B}">
      <formula1>0</formula1>
    </dataValidation>
    <dataValidation type="whole" operator="equal" allowBlank="1" showInputMessage="1" showErrorMessage="1" errorTitle="EXPLANATION REQUIRED" error="Reconciliation amounts other than ZERO must be explained in the Additional Information and comments area (cell B31:F42)." sqref="E27" xr:uid="{F7E96BB5-44B0-4320-884A-F5CBB5A0E70B}">
      <formula1>0</formula1>
    </dataValidation>
    <dataValidation type="decimal" operator="lessThanOrEqual" allowBlank="1" showInputMessage="1" showErrorMessage="1" sqref="D14" xr:uid="{614F674F-7F3A-4124-9213-852E5AC9CFDE}">
      <formula1>0</formula1>
    </dataValidation>
  </dataValidations>
  <pageMargins left="0.2" right="0.2" top="0.5" bottom="0.25" header="0.3" footer="0.3"/>
  <pageSetup scale="94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9530E5-2969-41C1-9F97-B9C16AFC3C34}">
  <dimension ref="A1:F45"/>
  <sheetViews>
    <sheetView topLeftCell="B1" zoomScale="140" zoomScaleNormal="140" workbookViewId="0">
      <selection activeCell="F18" sqref="F18"/>
    </sheetView>
  </sheetViews>
  <sheetFormatPr defaultRowHeight="15.75"/>
  <cols>
    <col min="1" max="1" width="6.21875" style="1" customWidth="1"/>
    <col min="2" max="2" width="43" style="1" customWidth="1"/>
    <col min="3" max="3" width="17.88671875" style="3" customWidth="1"/>
    <col min="4" max="4" width="6.21875" style="1" customWidth="1"/>
    <col min="5" max="5" width="40.33203125" style="1" customWidth="1"/>
    <col min="6" max="6" width="8.44140625" style="1" customWidth="1"/>
    <col min="7" max="16384" width="8.88671875" style="1"/>
  </cols>
  <sheetData>
    <row r="1" spans="1:6" ht="7.5" customHeight="1">
      <c r="C1" s="6"/>
    </row>
    <row r="2" spans="1:6" ht="31.5" customHeight="1">
      <c r="A2" s="177" t="str">
        <f>(ReportInfo!N2)&amp;"-"&amp;(ReportInfo!N2-1999)&amp;" ACTUAL COURT-RELATED SPENDING AUTHORITY AND EXPENDITURES"</f>
        <v>2023-24 ACTUAL COURT-RELATED SPENDING AUTHORITY AND EXPENDITURES</v>
      </c>
      <c r="B2" s="177"/>
      <c r="C2" s="177"/>
      <c r="D2" s="177"/>
      <c r="E2" s="177"/>
      <c r="F2" s="177"/>
    </row>
    <row r="3" spans="1:6" ht="7.5" customHeight="1" thickBot="1">
      <c r="C3" s="6"/>
    </row>
    <row r="4" spans="1:6" s="7" customFormat="1" ht="31.5">
      <c r="B4" s="8"/>
      <c r="C4" s="9" t="s">
        <v>169</v>
      </c>
      <c r="E4" s="27" t="s">
        <v>173</v>
      </c>
      <c r="F4" s="10" t="s">
        <v>174</v>
      </c>
    </row>
    <row r="5" spans="1:6" ht="7.5" customHeight="1">
      <c r="B5" s="11"/>
      <c r="C5" s="12"/>
      <c r="E5" s="11"/>
      <c r="F5" s="13"/>
    </row>
    <row r="6" spans="1:6">
      <c r="B6" s="14" t="str">
        <f>"Revenue-Limited Budget (CFY "&amp;(ReportInfo!N2)&amp;"-"&amp;(ReportInfo!N2-1999)&amp;"):"</f>
        <v>Revenue-Limited Budget (CFY 2023-24):</v>
      </c>
      <c r="C6" s="40">
        <f>IFERROR(INDEX(LookupData!D2:D68,MATCH('Actual Expenditures '!$D$4,LookupData!A2:A68,0)),0)</f>
        <v>0</v>
      </c>
      <c r="E6" s="14" t="s">
        <v>160</v>
      </c>
      <c r="F6" s="45"/>
    </row>
    <row r="7" spans="1:6" ht="7.5" customHeight="1">
      <c r="B7" s="11"/>
      <c r="C7" s="15"/>
      <c r="E7" s="14"/>
      <c r="F7" s="13"/>
    </row>
    <row r="8" spans="1:6">
      <c r="B8" s="14" t="s">
        <v>182</v>
      </c>
      <c r="C8" s="44"/>
      <c r="E8" s="14" t="s">
        <v>161</v>
      </c>
      <c r="F8" s="48"/>
    </row>
    <row r="9" spans="1:6" ht="7.5" customHeight="1">
      <c r="B9" s="11"/>
      <c r="C9" s="12"/>
      <c r="E9" s="14"/>
      <c r="F9" s="13"/>
    </row>
    <row r="10" spans="1:6">
      <c r="B10" s="14" t="s">
        <v>162</v>
      </c>
      <c r="C10" s="43">
        <f>IFERROR(INDEX(LookupData!G2:G68,MATCH('Actual Expenditures '!$D$4,LookupData!A2:A68,0)),0)</f>
        <v>0</v>
      </c>
      <c r="E10" s="14" t="s">
        <v>163</v>
      </c>
      <c r="F10" s="46"/>
    </row>
    <row r="11" spans="1:6" ht="7.5" customHeight="1">
      <c r="B11" s="11"/>
      <c r="C11" s="12"/>
      <c r="E11" s="14"/>
      <c r="F11" s="13"/>
    </row>
    <row r="12" spans="1:6">
      <c r="B12" s="14" t="s">
        <v>164</v>
      </c>
      <c r="C12" s="47"/>
      <c r="E12" s="14" t="s">
        <v>179</v>
      </c>
      <c r="F12" s="48"/>
    </row>
    <row r="13" spans="1:6" ht="7.5" customHeight="1">
      <c r="B13" s="11"/>
      <c r="C13" s="12"/>
      <c r="E13" s="11"/>
      <c r="F13" s="13"/>
    </row>
    <row r="14" spans="1:6">
      <c r="B14" s="14" t="s">
        <v>180</v>
      </c>
      <c r="C14" s="44"/>
      <c r="E14" s="16" t="s">
        <v>165</v>
      </c>
      <c r="F14" s="17">
        <f>(SUM(F8:F12))</f>
        <v>0</v>
      </c>
    </row>
    <row r="15" spans="1:6" ht="7.5" customHeight="1" thickBot="1">
      <c r="B15" s="11"/>
      <c r="C15" s="12"/>
      <c r="E15" s="11"/>
      <c r="F15" s="13"/>
    </row>
    <row r="16" spans="1:6" ht="16.5" thickBot="1">
      <c r="B16" s="18" t="s">
        <v>171</v>
      </c>
      <c r="C16" s="5">
        <f>SUM(C6:C14)</f>
        <v>0</v>
      </c>
      <c r="E16" s="19" t="s">
        <v>166</v>
      </c>
      <c r="F16" s="20">
        <f>F6+F14</f>
        <v>0</v>
      </c>
    </row>
    <row r="18" spans="1:6" ht="16.5" thickBot="1">
      <c r="E18" s="21" t="s">
        <v>167</v>
      </c>
      <c r="F18" s="22"/>
    </row>
    <row r="19" spans="1:6" ht="31.5">
      <c r="A19" s="2"/>
      <c r="B19" s="23"/>
      <c r="C19" s="24" t="s">
        <v>170</v>
      </c>
    </row>
    <row r="20" spans="1:6" ht="7.5" customHeight="1">
      <c r="B20" s="11"/>
      <c r="C20" s="12"/>
    </row>
    <row r="21" spans="1:6">
      <c r="B21" s="14" t="s">
        <v>92</v>
      </c>
      <c r="C21" s="40">
        <f>'Actual Expenditures '!$Q$26</f>
        <v>0</v>
      </c>
    </row>
    <row r="22" spans="1:6" ht="7.5" customHeight="1">
      <c r="B22" s="11"/>
      <c r="C22" s="12"/>
    </row>
    <row r="23" spans="1:6">
      <c r="B23" s="14" t="s">
        <v>108</v>
      </c>
      <c r="C23" s="43">
        <f>'Actual Expenditures '!$Q$48</f>
        <v>0</v>
      </c>
    </row>
    <row r="24" spans="1:6" ht="7.5" customHeight="1">
      <c r="B24" s="11"/>
      <c r="C24" s="12"/>
    </row>
    <row r="25" spans="1:6">
      <c r="B25" s="14" t="s">
        <v>111</v>
      </c>
      <c r="C25" s="40">
        <f>'Actual Expenditures '!$Q$51</f>
        <v>0</v>
      </c>
    </row>
    <row r="26" spans="1:6" ht="7.5" customHeight="1" thickBot="1">
      <c r="B26" s="11"/>
      <c r="C26" s="12"/>
    </row>
    <row r="27" spans="1:6" ht="16.5" thickBot="1">
      <c r="B27" s="18" t="s">
        <v>168</v>
      </c>
      <c r="C27" s="42">
        <f>SUM(C21:C25)</f>
        <v>0</v>
      </c>
    </row>
    <row r="28" spans="1:6">
      <c r="E28" s="25"/>
    </row>
    <row r="30" spans="1:6" s="3" customFormat="1">
      <c r="A30" s="1"/>
      <c r="B30" s="26" t="s">
        <v>172</v>
      </c>
      <c r="C30" s="41">
        <f>C16-C27</f>
        <v>0</v>
      </c>
      <c r="D30" s="1"/>
      <c r="E30" s="1"/>
      <c r="F30" s="1"/>
    </row>
    <row r="32" spans="1:6" s="3" customFormat="1">
      <c r="A32" s="1"/>
      <c r="B32" s="4"/>
      <c r="D32" s="1"/>
      <c r="E32" s="1"/>
      <c r="F32" s="1"/>
    </row>
    <row r="33" spans="2:6">
      <c r="B33" s="4" t="s">
        <v>112</v>
      </c>
    </row>
    <row r="34" spans="2:6">
      <c r="B34" s="178"/>
      <c r="C34" s="179"/>
      <c r="D34" s="179"/>
      <c r="E34" s="179"/>
      <c r="F34" s="180"/>
    </row>
    <row r="35" spans="2:6">
      <c r="B35" s="181"/>
      <c r="C35" s="182"/>
      <c r="D35" s="182"/>
      <c r="E35" s="182"/>
      <c r="F35" s="183"/>
    </row>
    <row r="36" spans="2:6">
      <c r="B36" s="181"/>
      <c r="C36" s="182"/>
      <c r="D36" s="182"/>
      <c r="E36" s="182"/>
      <c r="F36" s="183"/>
    </row>
    <row r="37" spans="2:6">
      <c r="B37" s="181"/>
      <c r="C37" s="182"/>
      <c r="D37" s="182"/>
      <c r="E37" s="182"/>
      <c r="F37" s="183"/>
    </row>
    <row r="38" spans="2:6">
      <c r="B38" s="181"/>
      <c r="C38" s="182"/>
      <c r="D38" s="182"/>
      <c r="E38" s="182"/>
      <c r="F38" s="183"/>
    </row>
    <row r="39" spans="2:6">
      <c r="B39" s="181"/>
      <c r="C39" s="182"/>
      <c r="D39" s="182"/>
      <c r="E39" s="182"/>
      <c r="F39" s="183"/>
    </row>
    <row r="40" spans="2:6">
      <c r="B40" s="181"/>
      <c r="C40" s="182"/>
      <c r="D40" s="182"/>
      <c r="E40" s="182"/>
      <c r="F40" s="183"/>
    </row>
    <row r="41" spans="2:6">
      <c r="B41" s="181"/>
      <c r="C41" s="182"/>
      <c r="D41" s="182"/>
      <c r="E41" s="182"/>
      <c r="F41" s="183"/>
    </row>
    <row r="42" spans="2:6">
      <c r="B42" s="181"/>
      <c r="C42" s="182"/>
      <c r="D42" s="182"/>
      <c r="E42" s="182"/>
      <c r="F42" s="183"/>
    </row>
    <row r="43" spans="2:6">
      <c r="B43" s="181"/>
      <c r="C43" s="182"/>
      <c r="D43" s="182"/>
      <c r="E43" s="182"/>
      <c r="F43" s="183"/>
    </row>
    <row r="44" spans="2:6">
      <c r="B44" s="181"/>
      <c r="C44" s="182"/>
      <c r="D44" s="182"/>
      <c r="E44" s="182"/>
      <c r="F44" s="183"/>
    </row>
    <row r="45" spans="2:6">
      <c r="B45" s="184"/>
      <c r="C45" s="185"/>
      <c r="D45" s="185"/>
      <c r="E45" s="185"/>
      <c r="F45" s="186"/>
    </row>
  </sheetData>
  <sheetProtection algorithmName="SHA-512" hashValue="mPaVktFC6mWpSfcdwSwHFs8sW2nkXWdzGdClPnQo3y811fRz6jy13F4VGYU8zd7Ro/cfIdpvqrqfYI5/Ge9I0w==" saltValue="B1pRdgGAQ3BJJhjNO+wajg==" spinCount="100000" sheet="1" objects="1" scenarios="1"/>
  <mergeCells count="2">
    <mergeCell ref="A2:F2"/>
    <mergeCell ref="B34:F45"/>
  </mergeCells>
  <dataValidations count="1">
    <dataValidation operator="greaterThanOrEqual" allowBlank="1" showInputMessage="1" showErrorMessage="1" sqref="B34" xr:uid="{4672F08D-B814-4872-BC82-B136CD1D6689}"/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LookupData</vt:lpstr>
      <vt:lpstr>ReportInfo</vt:lpstr>
      <vt:lpstr>Actual Expenditures </vt:lpstr>
      <vt:lpstr>Reconciliation </vt:lpstr>
      <vt:lpstr>Summary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TechAdmin</dc:creator>
  <cp:lastModifiedBy>Leonard Carper</cp:lastModifiedBy>
  <cp:lastPrinted>2025-01-15T19:30:39Z</cp:lastPrinted>
  <dcterms:created xsi:type="dcterms:W3CDTF">2011-07-06T19:02:11Z</dcterms:created>
  <dcterms:modified xsi:type="dcterms:W3CDTF">2025-02-13T15:34:04Z</dcterms:modified>
</cp:coreProperties>
</file>