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R:\!CFY2425\Forms &amp; Instructions\6 Standard\Quarterly\"/>
    </mc:Choice>
  </mc:AlternateContent>
  <xr:revisionPtr revIDLastSave="0" documentId="13_ncr:1_{63252163-5D08-4B84-AD69-34713C5CA100}" xr6:coauthVersionLast="47" xr6:coauthVersionMax="47" xr10:uidLastSave="{00000000-0000-0000-0000-000000000000}"/>
  <workbookProtection workbookAlgorithmName="SHA-512" workbookHashValue="8+xVjyLrluKjyUk0e+lkvS+M+bkIC/UTmubtpPcA0E8cUQEmhGaGhZKhcDNV7tae+I3mgP16aoYxwvN42lhtyQ==" workbookSaltValue="0wInJhH1QTM8+mlbH4JsQA==" workbookSpinCount="100000" lockStructure="1"/>
  <bookViews>
    <workbookView xWindow="-120" yWindow="-120" windowWidth="29040" windowHeight="15840" tabRatio="602" xr2:uid="{00000000-000D-0000-FFFF-FFFF00000000}"/>
  </bookViews>
  <sheets>
    <sheet name="Jurors" sheetId="51" r:id="rId1"/>
    <sheet name="LookupData" sheetId="46" state="hidden" r:id="rId2"/>
    <sheet name="ReportInfo" sheetId="52" state="hidden" r:id="rId3"/>
  </sheets>
  <definedNames>
    <definedName name="_xlnm.Print_Area" localSheetId="0">Jurors!$A$1:$J$40</definedName>
    <definedName name="_xlnm.Print_Titles" localSheetId="0">Jurors!$1:$4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51" l="1"/>
  <c r="C15" i="51"/>
  <c r="G9" i="51"/>
  <c r="G33" i="52"/>
  <c r="H27" i="52"/>
  <c r="H25" i="52"/>
  <c r="H48" i="52"/>
  <c r="H38" i="52"/>
  <c r="H45" i="52"/>
  <c r="H42" i="52"/>
  <c r="G43" i="52"/>
  <c r="G46" i="52"/>
  <c r="H35" i="52"/>
  <c r="H34" i="52"/>
  <c r="H33" i="52"/>
  <c r="H29" i="52"/>
  <c r="G25" i="52"/>
  <c r="H26" i="52"/>
  <c r="H24" i="52"/>
  <c r="G21" i="52"/>
  <c r="G40" i="52"/>
  <c r="H21" i="52"/>
  <c r="G39" i="52"/>
  <c r="H23" i="52"/>
  <c r="H39" i="52"/>
  <c r="H22" i="52"/>
  <c r="G42" i="52"/>
  <c r="H44" i="52"/>
  <c r="H41" i="52"/>
  <c r="G48" i="52"/>
  <c r="G49" i="52"/>
  <c r="G38" i="52"/>
  <c r="H31" i="52"/>
  <c r="G44" i="52"/>
  <c r="G32" i="52"/>
  <c r="G28" i="52"/>
  <c r="G26" i="52"/>
  <c r="G45" i="52"/>
  <c r="G47" i="52"/>
  <c r="H30" i="52"/>
  <c r="G27" i="52"/>
  <c r="H47" i="52"/>
  <c r="G41" i="52"/>
  <c r="G24" i="52"/>
  <c r="G23" i="52"/>
  <c r="G22" i="52"/>
  <c r="G29" i="52"/>
  <c r="G30" i="52"/>
  <c r="G31" i="52"/>
  <c r="G35" i="52"/>
  <c r="G36" i="52"/>
  <c r="G34" i="52"/>
  <c r="H40" i="52" l="1"/>
  <c r="I19" i="51"/>
  <c r="G19" i="51"/>
  <c r="E19" i="51"/>
  <c r="C19" i="51"/>
  <c r="B5" i="52" l="1"/>
  <c r="A2" i="51"/>
  <c r="F9" i="51"/>
  <c r="E9" i="51"/>
  <c r="D9" i="51"/>
  <c r="C9" i="51"/>
  <c r="B21" i="52"/>
  <c r="B41" i="52" l="1"/>
  <c r="B43" i="52"/>
  <c r="B28" i="52"/>
  <c r="B44" i="52"/>
  <c r="B29" i="52"/>
  <c r="B30" i="52"/>
  <c r="B27" i="52"/>
  <c r="B45" i="52"/>
  <c r="B31" i="52"/>
  <c r="B32" i="52"/>
  <c r="B26" i="52"/>
  <c r="B46" i="52"/>
  <c r="B33" i="52"/>
  <c r="B39" i="52"/>
  <c r="B34" i="52"/>
  <c r="B40" i="52"/>
  <c r="B36" i="52"/>
  <c r="B23" i="52"/>
  <c r="B47" i="52"/>
  <c r="B35" i="52"/>
  <c r="B38" i="52"/>
  <c r="B25" i="52"/>
  <c r="B24" i="52"/>
  <c r="B48" i="52"/>
  <c r="B49" i="52"/>
  <c r="B42" i="52"/>
  <c r="B22" i="52"/>
  <c r="D9" i="52"/>
  <c r="B11" i="52" s="1"/>
  <c r="E73" i="46"/>
  <c r="E74" i="46"/>
  <c r="E75" i="46"/>
  <c r="E72" i="46"/>
  <c r="C9" i="52" l="1"/>
  <c r="B9" i="52"/>
  <c r="B8" i="52"/>
  <c r="E1" i="52"/>
  <c r="G13" i="51"/>
  <c r="B10" i="52" l="1"/>
  <c r="A21" i="52"/>
  <c r="B7" i="52"/>
  <c r="G14" i="51"/>
  <c r="D15" i="51"/>
  <c r="F15" i="51"/>
  <c r="E15" i="51"/>
  <c r="H28" i="52"/>
  <c r="H36" i="52"/>
  <c r="H32" i="52"/>
  <c r="H46" i="52" l="1"/>
  <c r="H49" i="52"/>
  <c r="H43" i="52"/>
  <c r="A41" i="52"/>
  <c r="A49" i="52"/>
  <c r="A26" i="52"/>
  <c r="A23" i="52"/>
  <c r="A27" i="52"/>
  <c r="A42" i="52"/>
  <c r="A22" i="52"/>
  <c r="A44" i="52"/>
  <c r="A32" i="52"/>
  <c r="A45" i="52"/>
  <c r="A33" i="52"/>
  <c r="A34" i="52"/>
  <c r="A39" i="52"/>
  <c r="A29" i="52"/>
  <c r="A30" i="52"/>
  <c r="A35" i="52"/>
  <c r="A46" i="52"/>
  <c r="A36" i="52"/>
  <c r="A40" i="52"/>
  <c r="A43" i="52"/>
  <c r="A47" i="52"/>
  <c r="A48" i="52"/>
  <c r="A31" i="52"/>
  <c r="A25" i="52"/>
  <c r="A38" i="52"/>
  <c r="A24" i="52"/>
  <c r="A28" i="52"/>
  <c r="G15" i="51"/>
</calcChain>
</file>

<file path=xl/sharedStrings.xml><?xml version="1.0" encoding="utf-8"?>
<sst xmlns="http://schemas.openxmlformats.org/spreadsheetml/2006/main" count="431" uniqueCount="182">
  <si>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</si>
  <si>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</si>
  <si>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</si>
  <si>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</si>
  <si>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</si>
  <si>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</si>
  <si>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</si>
  <si>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</si>
  <si>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</si>
  <si>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</si>
  <si>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</si>
  <si>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</si>
  <si>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</si>
  <si>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</si>
  <si>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</si>
  <si>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</si>
  <si>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</si>
  <si>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</si>
  <si>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</si>
  <si>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</si>
  <si>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</si>
  <si>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</si>
  <si>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</si>
  <si>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</si>
  <si>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</si>
  <si>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</si>
  <si>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</si>
  <si>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</si>
  <si>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</si>
  <si>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</si>
  <si>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</si>
  <si>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</si>
  <si>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</si>
  <si>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</si>
  <si>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</si>
  <si>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</si>
  <si>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</si>
  <si>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</si>
  <si>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</si>
  <si>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</si>
  <si>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</si>
  <si>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</si>
  <si>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</si>
  <si>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</si>
  <si>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</si>
  <si>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</si>
  <si>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</si>
  <si>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</si>
  <si>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</si>
  <si>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</si>
  <si>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</si>
  <si>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</si>
  <si>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</si>
  <si>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</si>
  <si>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</si>
  <si>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</si>
  <si>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</si>
  <si>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</si>
  <si>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</si>
  <si>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</si>
  <si>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</si>
  <si>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</si>
  <si>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</si>
  <si>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</si>
  <si>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</si>
  <si>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</si>
  <si>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</si>
  <si>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</si>
  <si>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</si>
  <si>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</si>
  <si>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</si>
  <si>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</si>
  <si>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</si>
  <si>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</si>
  <si>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</si>
  <si>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</si>
  <si>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</si>
  <si>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</si>
  <si>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</si>
  <si>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</si>
  <si>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</si>
  <si>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</si>
  <si>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</si>
  <si>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</si>
  <si>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</si>
  <si>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</si>
  <si>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</si>
  <si>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</si>
  <si>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</si>
  <si>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</si>
  <si>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</si>
  <si>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</si>
  <si>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</si>
  <si>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</si>
  <si>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</si>
  <si>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</si>
  <si>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</si>
  <si>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</si>
  <si>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</si>
  <si>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</si>
  <si>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</si>
  <si>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</si>
  <si>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</si>
  <si>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</si>
  <si>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</si>
  <si>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</si>
  <si>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ReportID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</si>
  <si>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</si>
  <si>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</si>
  <si>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</si>
  <si>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</si>
  <si>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</si>
  <si>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</si>
  <si>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</si>
  <si>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</si>
  <si>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</si>
  <si>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Reason Code</t>
  </si>
  <si>
    <t>Actions to Improve</t>
  </si>
  <si>
    <t>PM1.18.1.0</t>
  </si>
  <si>
    <t>D_A_ActionPlan</t>
  </si>
  <si>
    <t>D_A_NonCTPerfMsr</t>
  </si>
  <si>
    <t>PerformanceMsrType</t>
  </si>
  <si>
    <t>PerformanceMsrSubType</t>
  </si>
  <si>
    <t>PMCourtType</t>
  </si>
  <si>
    <t>OCStndrd</t>
  </si>
  <si>
    <t>TOTAL ALL</t>
  </si>
  <si>
    <t>PerfLevel</t>
  </si>
  <si>
    <t>APType</t>
  </si>
  <si>
    <t>APSubType</t>
  </si>
  <si>
    <t>APCourtSubType</t>
  </si>
  <si>
    <t>Action To Improve</t>
  </si>
  <si>
    <t>Required</t>
  </si>
  <si>
    <t>PMNonCourtType</t>
  </si>
  <si>
    <t>PMNonCourtSubType</t>
  </si>
  <si>
    <t>Number of Juror Payments Issued</t>
  </si>
  <si>
    <t>Number of Juror Payments Issued Timely</t>
  </si>
  <si>
    <t xml:space="preserve">Number of Juror Payments Issued  </t>
  </si>
  <si>
    <t xml:space="preserve">Number of Juror Payments Issued Timely  </t>
  </si>
  <si>
    <t xml:space="preserve">% of Juror Payments Issued Timely  </t>
  </si>
  <si>
    <t>Number of Jury Summons Issued</t>
  </si>
  <si>
    <t>Staffing - Workload</t>
  </si>
  <si>
    <t>Staffing - Training</t>
  </si>
  <si>
    <t>Systems</t>
  </si>
  <si>
    <t>Procedural</t>
  </si>
  <si>
    <t xml:space="preserve">Number of Jury Summons Issued  </t>
  </si>
  <si>
    <t>Standard: 100%</t>
  </si>
  <si>
    <t>Clerk of Court Quarterly Juror Management Performance</t>
  </si>
  <si>
    <t>Report Qtr</t>
  </si>
  <si>
    <t>Timely</t>
  </si>
  <si>
    <t>FilenameInfo</t>
  </si>
  <si>
    <t xml:space="preserve">Quarter: </t>
  </si>
  <si>
    <t>DeSoto</t>
  </si>
  <si>
    <t>1. These Business Rules do not coincide with OSCA reporting rules</t>
  </si>
  <si>
    <t>2. Include petit and grand jury</t>
  </si>
  <si>
    <t>3. Report all summonses issued during the reporting period using the date of issuance</t>
  </si>
  <si>
    <t>1. Include all forms of payment issued</t>
  </si>
  <si>
    <t>2. Include ALL payments for jury service (petit and grand jury)</t>
  </si>
  <si>
    <t>3. Reporting period based on date of payment</t>
  </si>
  <si>
    <t>2. Exclude reissued checks</t>
  </si>
  <si>
    <t>4. Include ALL payments for jury service (petit and grand jury)</t>
  </si>
  <si>
    <t>RULES</t>
  </si>
  <si>
    <t>Qtr 1: Oct - Dec</t>
  </si>
  <si>
    <t>Qtr 2: Jan - Mar</t>
  </si>
  <si>
    <t>Qtr 3: Apr - Jun</t>
  </si>
  <si>
    <t>Qtr 4: Jul - Sep</t>
  </si>
  <si>
    <t>ACTION PLANS
For not meeting standard</t>
  </si>
  <si>
    <t>First Year of CFY</t>
  </si>
  <si>
    <t>NOTES</t>
  </si>
  <si>
    <r>
      <t xml:space="preserve">1. Please select a </t>
    </r>
    <r>
      <rPr>
        <b/>
        <sz val="10"/>
        <rFont val="Franklin Gothic Book"/>
        <family val="2"/>
        <scheme val="minor"/>
      </rPr>
      <t xml:space="preserve">Reason Code </t>
    </r>
    <r>
      <rPr>
        <sz val="10"/>
        <rFont val="Franklin Gothic Book"/>
        <family val="2"/>
        <scheme val="minor"/>
      </rPr>
      <t xml:space="preserve">and provide an appropriate </t>
    </r>
    <r>
      <rPr>
        <b/>
        <sz val="10"/>
        <rFont val="Franklin Gothic Book"/>
        <family val="2"/>
        <scheme val="minor"/>
      </rPr>
      <t xml:space="preserve">Actions to Improve </t>
    </r>
    <r>
      <rPr>
        <sz val="10"/>
        <rFont val="Franklin Gothic Book"/>
        <family val="2"/>
        <scheme val="minor"/>
      </rPr>
      <t>for any quarter where the standard has not been met.</t>
    </r>
  </si>
  <si>
    <r>
      <t xml:space="preserve">2. This form should be completed and returned to </t>
    </r>
    <r>
      <rPr>
        <b/>
        <sz val="10"/>
        <color rgb="FF002D73"/>
        <rFont val="Franklin Gothic Book"/>
        <family val="2"/>
        <scheme val="minor"/>
      </rPr>
      <t>reports@flccoc.org</t>
    </r>
    <r>
      <rPr>
        <b/>
        <sz val="10"/>
        <rFont val="Franklin Gothic Book"/>
        <family val="2"/>
        <scheme val="minor"/>
      </rPr>
      <t xml:space="preserve"> </t>
    </r>
    <r>
      <rPr>
        <sz val="10"/>
        <rFont val="Franklin Gothic Book"/>
        <family val="2"/>
        <scheme val="minor"/>
      </rPr>
      <t xml:space="preserve">(in Excel format) by the </t>
    </r>
    <r>
      <rPr>
        <b/>
        <sz val="10"/>
        <rFont val="Franklin Gothic Book"/>
        <family val="2"/>
        <scheme val="minor"/>
      </rPr>
      <t>20th</t>
    </r>
    <r>
      <rPr>
        <sz val="10"/>
        <rFont val="Franklin Gothic Book"/>
        <family val="2"/>
        <scheme val="minor"/>
      </rPr>
      <t xml:space="preserve"> of the month following the end of the quarter being reported.</t>
    </r>
  </si>
  <si>
    <t>JurorMgmtPerf</t>
  </si>
  <si>
    <t>5. Number of juror payments issued during reporting period that were within
    20 days after completion of jury service as required by Chapter 40.32,
    Florida Statutes and/or Rules of Judicial Administration, or within 20
    days of revised request for payment if after original Date of Service.</t>
  </si>
  <si>
    <t>Period</t>
  </si>
  <si>
    <t>Amount</t>
  </si>
  <si>
    <t>I</t>
  </si>
  <si>
    <t>Corrective Action Plan</t>
  </si>
  <si>
    <t>Timeliness</t>
  </si>
  <si>
    <t>Juror Payments</t>
  </si>
  <si>
    <t>Summons Issued</t>
  </si>
  <si>
    <t>Payments Issued</t>
  </si>
  <si>
    <t>Payments Issued Timely</t>
  </si>
  <si>
    <t>CCOC Form Version 1
Created: 10/24/2024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</si>
</sst>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3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sz val="9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rgb="FFFF0000"/>
      <name val="Franklin Gothic Book"/>
      <family val="2"/>
      <scheme val="minor"/>
    </font>
    <font>
      <b/>
      <sz val="10"/>
      <name val="Franklin Gothic Book"/>
      <family val="2"/>
      <scheme val="minor"/>
    </font>
    <font>
      <b/>
      <sz val="10"/>
      <color rgb="FF002D73"/>
      <name val="Franklin Gothic Book"/>
      <family val="2"/>
      <scheme val="minor"/>
    </font>
    <font>
      <vertAlign val="superscript"/>
      <sz val="11"/>
      <name val="Franklin Gothic Book"/>
      <family val="2"/>
      <scheme val="minor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30" fillId="6" borderId="12">
      <alignment vertical="center"/>
    </xf>
    <xf numFmtId="0" fontId="20" fillId="7" borderId="13">
      <alignment horizontal="center" vertical="center"/>
      <protection locked="0"/>
    </xf>
    <xf numFmtId="0" fontId="20" fillId="9" borderId="13">
      <alignment horizontal="center" vertical="center"/>
      <protection locked="0"/>
    </xf>
    <xf numFmtId="44" fontId="24" fillId="11" borderId="14">
      <alignment vertical="center"/>
      <protection locked="0"/>
    </xf>
    <xf numFmtId="44" fontId="20" fillId="11" borderId="15" applyBorder="0">
      <alignment vertical="center"/>
      <protection locked="0"/>
    </xf>
    <xf numFmtId="44" fontId="20" fillId="9" borderId="16" applyBorder="0">
      <alignment vertical="center"/>
      <protection locked="0"/>
    </xf>
    <xf numFmtId="44" fontId="20" fillId="7" borderId="17" applyBorder="0">
      <alignment vertical="center"/>
      <protection locked="0"/>
    </xf>
    <xf numFmtId="44" fontId="20" fillId="7" borderId="18" applyBorder="0">
      <alignment vertical="center"/>
      <protection locked="0"/>
    </xf>
    <xf numFmtId="44" fontId="24" fillId="9" borderId="9" applyBorder="0">
      <alignment vertical="top"/>
      <protection locked="0"/>
    </xf>
    <xf numFmtId="0" fontId="1" fillId="0" borderId="0"/>
    <xf numFmtId="9" fontId="32" fillId="0" borderId="0" applyFont="0" applyFill="0" applyBorder="0" applyAlignment="0" applyProtection="0"/>
    <xf numFmtId="0" fontId="18" fillId="0" borderId="0"/>
    <xf numFmtId="0" fontId="18" fillId="0" borderId="0"/>
  </cellStyleXfs>
  <cellXfs count="93">
    <xf numFmtId="0" fontId="0" fillId="0" borderId="0" xfId="0"/>
    <xf numFmtId="0" fontId="22" fillId="0" borderId="0" xfId="0" applyFont="1"/>
    <xf numFmtId="0" fontId="23" fillId="4" borderId="0" xfId="0" applyFont="1" applyFill="1"/>
    <xf numFmtId="0" fontId="23" fillId="4" borderId="0" xfId="0" applyFont="1" applyFill="1" applyAlignment="1">
      <alignment horizontal="center" wrapText="1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20" fillId="0" borderId="0" xfId="0" applyFont="1" applyAlignment="1">
      <alignment horizontal="left"/>
    </xf>
    <xf numFmtId="42" fontId="20" fillId="0" borderId="0" xfId="0" applyNumberFormat="1" applyFont="1" applyAlignment="1">
      <alignment vertical="top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2" fontId="26" fillId="0" borderId="0" xfId="0" applyNumberFormat="1" applyFont="1" applyAlignment="1">
      <alignment vertical="center"/>
    </xf>
    <xf numFmtId="17" fontId="35" fillId="12" borderId="19" xfId="0" applyNumberFormat="1" applyFont="1" applyFill="1" applyBorder="1" applyAlignment="1">
      <alignment horizontal="center" vertical="center" wrapText="1"/>
    </xf>
    <xf numFmtId="17" fontId="31" fillId="1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36" fillId="0" borderId="0" xfId="0" applyFont="1" applyAlignment="1">
      <alignment vertical="top" wrapText="1"/>
    </xf>
    <xf numFmtId="0" fontId="22" fillId="0" borderId="0" xfId="5" applyFont="1"/>
    <xf numFmtId="0" fontId="36" fillId="0" borderId="0" xfId="0" applyFont="1" applyAlignment="1">
      <alignment horizontal="left" vertical="top"/>
    </xf>
    <xf numFmtId="1" fontId="37" fillId="7" borderId="27" xfId="40" applyNumberFormat="1" applyFont="1" applyFill="1" applyBorder="1" applyAlignment="1" applyProtection="1">
      <alignment horizontal="right" vertical="center"/>
      <protection locked="0"/>
    </xf>
    <xf numFmtId="1" fontId="37" fillId="7" borderId="28" xfId="40" applyNumberFormat="1" applyFont="1" applyFill="1" applyBorder="1" applyAlignment="1" applyProtection="1">
      <alignment horizontal="right" vertical="center"/>
      <protection locked="0"/>
    </xf>
    <xf numFmtId="1" fontId="37" fillId="7" borderId="30" xfId="40" applyNumberFormat="1" applyFont="1" applyFill="1" applyBorder="1" applyAlignment="1" applyProtection="1">
      <alignment horizontal="right" vertical="center"/>
      <protection locked="0"/>
    </xf>
    <xf numFmtId="1" fontId="37" fillId="9" borderId="22" xfId="40" applyNumberFormat="1" applyFont="1" applyFill="1" applyBorder="1" applyAlignment="1" applyProtection="1">
      <alignment horizontal="right" vertical="center"/>
      <protection locked="0"/>
    </xf>
    <xf numFmtId="1" fontId="37" fillId="9" borderId="33" xfId="40" applyNumberFormat="1" applyFont="1" applyFill="1" applyBorder="1" applyAlignment="1" applyProtection="1">
      <alignment horizontal="right" vertical="center"/>
      <protection locked="0"/>
    </xf>
    <xf numFmtId="1" fontId="37" fillId="7" borderId="37" xfId="40" applyNumberFormat="1" applyFont="1" applyFill="1" applyBorder="1" applyAlignment="1" applyProtection="1">
      <alignment horizontal="right" vertical="center"/>
      <protection locked="0"/>
    </xf>
    <xf numFmtId="1" fontId="37" fillId="7" borderId="38" xfId="4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top"/>
    </xf>
    <xf numFmtId="0" fontId="39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0" fontId="41" fillId="0" borderId="0" xfId="0" applyFont="1" applyAlignment="1">
      <alignment vertical="top"/>
    </xf>
    <xf numFmtId="0" fontId="20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8" fillId="13" borderId="0" xfId="54" applyFont="1" applyFill="1" applyAlignment="1" applyProtection="1">
      <alignment horizontal="center" vertical="center"/>
      <protection locked="0"/>
    </xf>
    <xf numFmtId="10" fontId="28" fillId="3" borderId="27" xfId="41" applyNumberFormat="1" applyFont="1" applyFill="1" applyBorder="1" applyAlignment="1" applyProtection="1">
      <alignment horizontal="center" vertical="center"/>
    </xf>
    <xf numFmtId="10" fontId="28" fillId="3" borderId="28" xfId="41" applyNumberFormat="1" applyFont="1" applyFill="1" applyBorder="1" applyAlignment="1" applyProtection="1">
      <alignment horizontal="center" vertical="center"/>
    </xf>
    <xf numFmtId="10" fontId="28" fillId="3" borderId="30" xfId="41" applyNumberFormat="1" applyFont="1" applyFill="1" applyBorder="1" applyAlignment="1" applyProtection="1">
      <alignment horizontal="center" vertical="center"/>
    </xf>
    <xf numFmtId="10" fontId="28" fillId="3" borderId="20" xfId="41" applyNumberFormat="1" applyFont="1" applyFill="1" applyBorder="1" applyAlignment="1" applyProtection="1">
      <alignment horizontal="center" vertical="center"/>
    </xf>
    <xf numFmtId="1" fontId="28" fillId="2" borderId="39" xfId="40" applyNumberFormat="1" applyFont="1" applyFill="1" applyBorder="1" applyAlignment="1" applyProtection="1">
      <alignment horizontal="right" vertical="center" indent="1"/>
    </xf>
    <xf numFmtId="1" fontId="28" fillId="2" borderId="34" xfId="40" applyNumberFormat="1" applyFont="1" applyFill="1" applyBorder="1" applyAlignment="1" applyProtection="1">
      <alignment horizontal="right" vertical="center" indent="1"/>
    </xf>
    <xf numFmtId="1" fontId="34" fillId="2" borderId="20" xfId="40" applyNumberFormat="1" applyFont="1" applyFill="1" applyBorder="1" applyAlignment="1" applyProtection="1">
      <alignment horizontal="right" vertical="center" indent="1"/>
    </xf>
    <xf numFmtId="0" fontId="22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center"/>
    </xf>
    <xf numFmtId="0" fontId="22" fillId="0" borderId="21" xfId="0" applyFont="1" applyBorder="1" applyAlignment="1">
      <alignment horizontal="right" vertical="center"/>
    </xf>
    <xf numFmtId="0" fontId="22" fillId="0" borderId="22" xfId="0" applyFont="1" applyBorder="1" applyAlignment="1">
      <alignment horizontal="right" vertical="center"/>
    </xf>
    <xf numFmtId="0" fontId="20" fillId="9" borderId="36" xfId="43" applyFill="1" applyBorder="1">
      <alignment horizontal="center" vertical="center"/>
      <protection locked="0"/>
    </xf>
    <xf numFmtId="17" fontId="30" fillId="2" borderId="31" xfId="0" applyNumberFormat="1" applyFont="1" applyFill="1" applyBorder="1" applyAlignment="1">
      <alignment horizontal="center" vertical="center" wrapText="1"/>
    </xf>
    <xf numFmtId="17" fontId="30" fillId="2" borderId="32" xfId="0" applyNumberFormat="1" applyFont="1" applyFill="1" applyBorder="1" applyAlignment="1">
      <alignment horizontal="center" vertical="center" wrapText="1"/>
    </xf>
    <xf numFmtId="0" fontId="20" fillId="12" borderId="25" xfId="0" applyFont="1" applyFill="1" applyBorder="1" applyAlignment="1">
      <alignment horizontal="center" vertical="top"/>
    </xf>
    <xf numFmtId="0" fontId="20" fillId="12" borderId="11" xfId="0" applyFont="1" applyFill="1" applyBorder="1" applyAlignment="1">
      <alignment horizontal="center" vertical="top"/>
    </xf>
    <xf numFmtId="0" fontId="22" fillId="0" borderId="23" xfId="0" applyFont="1" applyBorder="1" applyAlignment="1">
      <alignment horizontal="right" vertical="center"/>
    </xf>
    <xf numFmtId="0" fontId="22" fillId="0" borderId="24" xfId="0" applyFont="1" applyBorder="1" applyAlignment="1">
      <alignment horizontal="right" vertical="center"/>
    </xf>
    <xf numFmtId="0" fontId="22" fillId="0" borderId="40" xfId="0" applyFont="1" applyBorder="1" applyAlignment="1">
      <alignment horizontal="right" vertical="center"/>
    </xf>
    <xf numFmtId="0" fontId="22" fillId="0" borderId="37" xfId="0" applyFont="1" applyBorder="1" applyAlignment="1">
      <alignment horizontal="right" vertical="center"/>
    </xf>
    <xf numFmtId="17" fontId="31" fillId="12" borderId="10" xfId="0" applyNumberFormat="1" applyFont="1" applyFill="1" applyBorder="1" applyAlignment="1">
      <alignment horizontal="center" vertical="center"/>
    </xf>
    <xf numFmtId="17" fontId="31" fillId="12" borderId="29" xfId="0" applyNumberFormat="1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 wrapText="1"/>
    </xf>
    <xf numFmtId="17" fontId="31" fillId="12" borderId="29" xfId="0" applyNumberFormat="1" applyFont="1" applyFill="1" applyBorder="1" applyAlignment="1">
      <alignment horizontal="center" vertical="center" wrapText="1"/>
    </xf>
    <xf numFmtId="17" fontId="31" fillId="12" borderId="26" xfId="0" applyNumberFormat="1" applyFont="1" applyFill="1" applyBorder="1" applyAlignment="1">
      <alignment horizontal="center" vertical="center" wrapText="1"/>
    </xf>
    <xf numFmtId="0" fontId="20" fillId="7" borderId="13" xfId="43" applyAlignment="1">
      <alignment horizontal="left" vertical="center"/>
      <protection locked="0"/>
    </xf>
    <xf numFmtId="0" fontId="20" fillId="7" borderId="13" xfId="43">
      <alignment horizontal="center" vertical="center"/>
      <protection locked="0"/>
    </xf>
    <xf numFmtId="0" fontId="20" fillId="9" borderId="13" xfId="44" applyAlignment="1">
      <alignment horizontal="left" vertical="center"/>
      <protection locked="0"/>
    </xf>
    <xf numFmtId="17" fontId="31" fillId="12" borderId="10" xfId="0" applyNumberFormat="1" applyFont="1" applyFill="1" applyBorder="1" applyAlignment="1">
      <alignment horizontal="center" vertical="center" wrapText="1"/>
    </xf>
    <xf numFmtId="17" fontId="31" fillId="12" borderId="25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right" vertical="center"/>
    </xf>
    <xf numFmtId="0" fontId="28" fillId="0" borderId="41" xfId="0" applyFont="1" applyBorder="1" applyAlignment="1">
      <alignment horizontal="right" vertical="center"/>
    </xf>
    <xf numFmtId="0" fontId="36" fillId="0" borderId="0" xfId="0" applyFont="1" applyAlignment="1">
      <alignment vertical="top"/>
    </xf>
    <xf numFmtId="0" fontId="29" fillId="0" borderId="0" xfId="0" applyFont="1" applyAlignment="1">
      <alignment horizontal="left" vertical="center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10" borderId="20" xfId="0" applyFont="1" applyFill="1" applyBorder="1" applyAlignment="1">
      <alignment horizontal="center" vertical="center"/>
    </xf>
    <xf numFmtId="165" fontId="22" fillId="2" borderId="42" xfId="40" applyNumberFormat="1" applyFont="1" applyFill="1" applyBorder="1" applyAlignment="1" applyProtection="1">
      <alignment horizontal="left" vertical="top" wrapText="1"/>
      <protection locked="0"/>
    </xf>
    <xf numFmtId="165" fontId="22" fillId="2" borderId="43" xfId="40" applyNumberFormat="1" applyFont="1" applyFill="1" applyBorder="1" applyAlignment="1" applyProtection="1">
      <alignment horizontal="left" vertical="top" wrapText="1"/>
      <protection locked="0"/>
    </xf>
    <xf numFmtId="0" fontId="23" fillId="4" borderId="0" xfId="54" applyFont="1" applyFill="1" applyAlignment="1" applyProtection="1">
      <alignment wrapText="1"/>
    </xf>
    <xf numFmtId="0" fontId="22" fillId="0" borderId="0" xfId="54" applyFont="1" applyProtection="1"/>
    <xf numFmtId="0" fontId="22" fillId="5" borderId="0" xfId="54" applyFont="1" applyFill="1" applyProtection="1"/>
    <xf numFmtId="0" fontId="23" fillId="4" borderId="1" xfId="54" applyFont="1" applyFill="1" applyBorder="1" applyProtection="1"/>
    <xf numFmtId="0" fontId="23" fillId="4" borderId="2" xfId="54" applyFont="1" applyFill="1" applyBorder="1" applyProtection="1"/>
    <xf numFmtId="0" fontId="23" fillId="4" borderId="7" xfId="54" applyFont="1" applyFill="1" applyBorder="1" applyProtection="1"/>
    <xf numFmtId="0" fontId="23" fillId="4" borderId="0" xfId="54" applyFont="1" applyFill="1" applyAlignment="1" applyProtection="1">
      <alignment horizontal="center" vertical="center" wrapText="1"/>
    </xf>
    <xf numFmtId="0" fontId="22" fillId="0" borderId="3" xfId="54" applyFont="1" applyBorder="1" applyProtection="1"/>
    <xf numFmtId="0" fontId="22" fillId="0" borderId="4" xfId="54" applyFont="1" applyBorder="1" applyProtection="1"/>
    <xf numFmtId="0" fontId="23" fillId="4" borderId="0" xfId="54" applyFont="1" applyFill="1" applyProtection="1"/>
    <xf numFmtId="14" fontId="22" fillId="5" borderId="0" xfId="54" applyNumberFormat="1" applyFont="1" applyFill="1" applyProtection="1"/>
    <xf numFmtId="14" fontId="22" fillId="0" borderId="0" xfId="54" applyNumberFormat="1" applyFont="1" applyProtection="1"/>
    <xf numFmtId="0" fontId="22" fillId="0" borderId="5" xfId="54" applyFont="1" applyBorder="1" applyProtection="1"/>
    <xf numFmtId="0" fontId="22" fillId="0" borderId="6" xfId="54" applyFont="1" applyBorder="1" applyProtection="1"/>
    <xf numFmtId="0" fontId="22" fillId="0" borderId="8" xfId="54" applyFont="1" applyBorder="1" applyProtection="1"/>
    <xf numFmtId="3" fontId="22" fillId="0" borderId="0" xfId="54" applyNumberFormat="1" applyFont="1" applyProtection="1"/>
  </cellXfs>
  <cellStyles count="55">
    <cellStyle name="Budget Authority" xfId="42" xr:uid="{00000000-0005-0000-0000-000000000000}"/>
    <cellStyle name="Comma" xfId="40" builtinId="3"/>
    <cellStyle name="Comma 2" xfId="8" xr:uid="{00000000-0005-0000-0000-000002000000}"/>
    <cellStyle name="Comma 3" xfId="37" xr:uid="{00000000-0005-0000-0000-000003000000}"/>
    <cellStyle name="Currency 10" xfId="39" xr:uid="{00000000-0005-0000-0000-000004000000}"/>
    <cellStyle name="Currency 2" xfId="6" xr:uid="{00000000-0005-0000-0000-000005000000}"/>
    <cellStyle name="Currency 3" xfId="9" xr:uid="{00000000-0005-0000-0000-000006000000}"/>
    <cellStyle name="Currency 4" xfId="20" xr:uid="{00000000-0005-0000-0000-000007000000}"/>
    <cellStyle name="Currency 5" xfId="23" xr:uid="{00000000-0005-0000-0000-000008000000}"/>
    <cellStyle name="Currency 6" xfId="27" xr:uid="{00000000-0005-0000-0000-000009000000}"/>
    <cellStyle name="Currency 7" xfId="30" xr:uid="{00000000-0005-0000-0000-00000A000000}"/>
    <cellStyle name="Currency 8" xfId="32" xr:uid="{00000000-0005-0000-0000-00000B000000}"/>
    <cellStyle name="Currency 9" xfId="34" xr:uid="{00000000-0005-0000-0000-00000C000000}"/>
    <cellStyle name="Line 1 Report Info Fill in" xfId="43" xr:uid="{00000000-0005-0000-0000-00000D000000}"/>
    <cellStyle name="Line 2 Report Information Fill In" xfId="44" xr:uid="{00000000-0005-0000-0000-00000E000000}"/>
    <cellStyle name="Normal" xfId="0" builtinId="0"/>
    <cellStyle name="Normal 10" xfId="25" xr:uid="{00000000-0005-0000-0000-000010000000}"/>
    <cellStyle name="Normal 10 2" xfId="54" xr:uid="{00000000-0005-0000-0000-000011000000}"/>
    <cellStyle name="Normal 11" xfId="26" xr:uid="{00000000-0005-0000-0000-000012000000}"/>
    <cellStyle name="Normal 12" xfId="28" xr:uid="{00000000-0005-0000-0000-000013000000}"/>
    <cellStyle name="Normal 13" xfId="29" xr:uid="{00000000-0005-0000-0000-000014000000}"/>
    <cellStyle name="Normal 14" xfId="31" xr:uid="{00000000-0005-0000-0000-000015000000}"/>
    <cellStyle name="Normal 15" xfId="35" xr:uid="{00000000-0005-0000-0000-000016000000}"/>
    <cellStyle name="Normal 16" xfId="36" xr:uid="{00000000-0005-0000-0000-000017000000}"/>
    <cellStyle name="Normal 17" xfId="38" xr:uid="{00000000-0005-0000-0000-000018000000}"/>
    <cellStyle name="Normal 18" xfId="51" xr:uid="{00000000-0005-0000-0000-000019000000}"/>
    <cellStyle name="Normal 2" xfId="1" xr:uid="{00000000-0005-0000-0000-00001A000000}"/>
    <cellStyle name="Normal 2 2" xfId="5" xr:uid="{00000000-0005-0000-0000-00001B000000}"/>
    <cellStyle name="Normal 2 3" xfId="10" xr:uid="{00000000-0005-0000-0000-00001C000000}"/>
    <cellStyle name="Normal 2 4" xfId="11" xr:uid="{00000000-0005-0000-0000-00001D000000}"/>
    <cellStyle name="Normal 2 5" xfId="12" xr:uid="{00000000-0005-0000-0000-00001E000000}"/>
    <cellStyle name="Normal 2 6" xfId="13" xr:uid="{00000000-0005-0000-0000-00001F000000}"/>
    <cellStyle name="Normal 3" xfId="2" xr:uid="{00000000-0005-0000-0000-000020000000}"/>
    <cellStyle name="Normal 3 2" xfId="14" xr:uid="{00000000-0005-0000-0000-000021000000}"/>
    <cellStyle name="Normal 3 3" xfId="15" xr:uid="{00000000-0005-0000-0000-000022000000}"/>
    <cellStyle name="Normal 4" xfId="3" xr:uid="{00000000-0005-0000-0000-000023000000}"/>
    <cellStyle name="Normal 4 2" xfId="24" xr:uid="{00000000-0005-0000-0000-000024000000}"/>
    <cellStyle name="Normal 4 3" xfId="53" xr:uid="{00000000-0005-0000-0000-000025000000}"/>
    <cellStyle name="Normal 5" xfId="4" xr:uid="{00000000-0005-0000-0000-000026000000}"/>
    <cellStyle name="Normal 6" xfId="7" xr:uid="{00000000-0005-0000-0000-000027000000}"/>
    <cellStyle name="Normal 7" xfId="19" xr:uid="{00000000-0005-0000-0000-000028000000}"/>
    <cellStyle name="Normal 8" xfId="21" xr:uid="{00000000-0005-0000-0000-000029000000}"/>
    <cellStyle name="Normal 9" xfId="22" xr:uid="{00000000-0005-0000-0000-00002A000000}"/>
    <cellStyle name="Percent" xfId="41" builtinId="5"/>
    <cellStyle name="Percent 2" xfId="16" xr:uid="{00000000-0005-0000-0000-00002C000000}"/>
    <cellStyle name="Percent 2 2" xfId="17" xr:uid="{00000000-0005-0000-0000-00002D000000}"/>
    <cellStyle name="Percent 2 3" xfId="18" xr:uid="{00000000-0005-0000-0000-00002E000000}"/>
    <cellStyle name="Percent 3" xfId="33" xr:uid="{00000000-0005-0000-0000-00002F000000}"/>
    <cellStyle name="Percent 4" xfId="52" xr:uid="{00000000-0005-0000-0000-000030000000}"/>
    <cellStyle name="Required Data Entry Even Bottom" xfId="50" xr:uid="{00000000-0005-0000-0000-000031000000}"/>
    <cellStyle name="Required Data Entry Even Rows" xfId="47" xr:uid="{00000000-0005-0000-0000-000032000000}"/>
    <cellStyle name="Required Data Entry Odd Bottom" xfId="49" xr:uid="{00000000-0005-0000-0000-000033000000}"/>
    <cellStyle name="Required Data Entry Odd Rows" xfId="48" xr:uid="{00000000-0005-0000-0000-000034000000}"/>
    <cellStyle name="Required Data Entry Top Row" xfId="46" xr:uid="{00000000-0005-0000-0000-000035000000}"/>
    <cellStyle name="Row 1 Odd Data Entry Required" xfId="45" xr:uid="{00000000-0005-0000-0000-000036000000}"/>
  </cellStyles>
  <dxfs count="1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 xr9:uid="{00000000-0011-0000-FFFF-FFFF00000000}"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secondRowStripe" dxfId="4"/>
    </tableStyle>
  </tableStyles>
  <colors>
    <mruColors>
      <color rgb="FF002D73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68916</xdr:colOff>
      <xdr:row>0</xdr:row>
      <xdr:rowOff>97492</xdr:rowOff>
    </xdr:from>
    <xdr:to>
      <xdr:col>9</xdr:col>
      <xdr:colOff>1083641</xdr:colOff>
      <xdr:row>2</xdr:row>
      <xdr:rowOff>226353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2966" y="97492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42"/>
  <sheetViews>
    <sheetView tabSelected="1" zoomScaleNormal="100" zoomScaleSheetLayoutView="100" zoomScalePageLayoutView="75" workbookViewId="0">
      <selection activeCell="J23" sqref="J23"/>
    </sheetView>
  </sheetViews>
  <sheetFormatPr defaultColWidth="9.140625" defaultRowHeight="15.75" x14ac:dyDescent="0.2"/>
  <cols>
    <col min="1" max="1" width="5" style="4" customWidth="1"/>
    <col min="2" max="2" width="29.7109375" style="5" bestFit="1" customWidth="1"/>
    <col min="3" max="10" width="18.7109375" style="4" customWidth="1"/>
    <col min="11" max="15" width="24.5703125" style="4" customWidth="1"/>
    <col min="16" max="17" width="18.7109375" style="4" customWidth="1"/>
    <col min="18" max="16384" width="9.140625" style="4"/>
  </cols>
  <sheetData>
    <row r="1" spans="1:17" ht="24" customHeight="1" x14ac:dyDescent="0.2">
      <c r="A1" s="45" t="s">
        <v>146</v>
      </c>
      <c r="B1" s="45"/>
      <c r="C1" s="45"/>
      <c r="D1" s="45"/>
    </row>
    <row r="2" spans="1:17" ht="24" customHeight="1" x14ac:dyDescent="0.2">
      <c r="A2" s="45" t="str">
        <f>"County Fiscal Year "&amp;(ReportInfo!N2)&amp;"-"&amp;(ReportInfo!N2+1)</f>
        <v>County Fiscal Year 2024-2025</v>
      </c>
      <c r="B2" s="45"/>
      <c r="C2" s="45"/>
    </row>
    <row r="3" spans="1:17" ht="24" customHeight="1" x14ac:dyDescent="0.2">
      <c r="L3"/>
      <c r="M3"/>
    </row>
    <row r="4" spans="1:17" ht="24" customHeight="1" x14ac:dyDescent="0.2">
      <c r="A4" s="6"/>
      <c r="B4" s="9" t="s">
        <v>0</v>
      </c>
      <c r="C4" s="62"/>
      <c r="D4" s="62"/>
      <c r="E4" s="9" t="s">
        <v>150</v>
      </c>
      <c r="F4" s="63"/>
      <c r="G4" s="63"/>
      <c r="I4" s="59" t="s">
        <v>181</v>
      </c>
      <c r="J4" s="59"/>
      <c r="K4"/>
      <c r="L4"/>
    </row>
    <row r="5" spans="1:17" ht="24" customHeight="1" x14ac:dyDescent="0.3">
      <c r="A5" s="6"/>
      <c r="B5" s="9" t="s">
        <v>71</v>
      </c>
      <c r="C5" s="64"/>
      <c r="D5" s="64"/>
      <c r="E5" s="9" t="s">
        <v>1</v>
      </c>
      <c r="F5" s="48"/>
      <c r="G5" s="48"/>
      <c r="I5" s="59"/>
      <c r="J5" s="59"/>
      <c r="L5" s="7"/>
    </row>
    <row r="6" spans="1:17" ht="24" customHeight="1" x14ac:dyDescent="0.2">
      <c r="A6" s="6"/>
      <c r="B6" s="9" t="s">
        <v>82</v>
      </c>
      <c r="C6" s="62"/>
      <c r="D6" s="62"/>
      <c r="J6"/>
      <c r="K6"/>
      <c r="L6"/>
      <c r="M6"/>
      <c r="N6"/>
      <c r="O6"/>
    </row>
    <row r="7" spans="1:17" ht="26.25" customHeight="1" x14ac:dyDescent="0.2">
      <c r="A7" s="6"/>
      <c r="J7"/>
      <c r="K7"/>
      <c r="L7"/>
      <c r="M7"/>
    </row>
    <row r="8" spans="1:17" ht="19.5" customHeight="1" thickBot="1" x14ac:dyDescent="0.25">
      <c r="A8" s="10"/>
      <c r="B8" s="10"/>
      <c r="C8" s="10"/>
      <c r="D8" s="11"/>
    </row>
    <row r="9" spans="1:17" ht="27" customHeight="1" x14ac:dyDescent="0.2">
      <c r="A9" s="10"/>
      <c r="B9" s="10"/>
      <c r="C9" s="13" t="str">
        <f>"10/1/"&amp;(ReportInfo!N2-2000)&amp;" - 12/31/"&amp;(ReportInfo!N2-2000)</f>
        <v>10/1/24 - 12/31/24</v>
      </c>
      <c r="D9" s="13" t="str">
        <f>"1/1/"&amp;(ReportInfo!N2-1999)&amp;" - 3/31/"&amp;(ReportInfo!N2-1999)</f>
        <v>1/1/25 - 3/31/25</v>
      </c>
      <c r="E9" s="13" t="str">
        <f>"4/1/"&amp;(ReportInfo!N2-1999)&amp;" - 6/30/"&amp;(ReportInfo!N2-1999)</f>
        <v>4/1/25 - 6/30/25</v>
      </c>
      <c r="F9" s="13" t="str">
        <f>"7/1/"&amp;(ReportInfo!N2-1999)&amp;" - 9/30/"&amp;(ReportInfo!N2-1999)</f>
        <v>7/1/25 - 9/30/25</v>
      </c>
      <c r="G9" s="49" t="str">
        <f>"CFY "&amp;(ReportInfo!N2)&amp;"-"&amp;(ReportInfo!N2+1)</f>
        <v>CFY 2024-2025</v>
      </c>
    </row>
    <row r="10" spans="1:17" ht="19.5" customHeight="1" thickBot="1" x14ac:dyDescent="0.25">
      <c r="B10" s="10"/>
      <c r="C10" s="14" t="s">
        <v>161</v>
      </c>
      <c r="D10" s="14" t="s">
        <v>162</v>
      </c>
      <c r="E10" s="14" t="s">
        <v>163</v>
      </c>
      <c r="F10" s="14" t="s">
        <v>164</v>
      </c>
      <c r="G10" s="50"/>
    </row>
    <row r="11" spans="1:17" ht="20.100000000000001" customHeight="1" thickBot="1" x14ac:dyDescent="0.25">
      <c r="A11" s="53" t="s">
        <v>144</v>
      </c>
      <c r="B11" s="54"/>
      <c r="C11" s="20"/>
      <c r="D11" s="21"/>
      <c r="E11" s="21"/>
      <c r="F11" s="22"/>
      <c r="G11" s="41">
        <f>SUM(C11:F11)</f>
        <v>0</v>
      </c>
    </row>
    <row r="12" spans="1:17" ht="16.5" thickBot="1" x14ac:dyDescent="0.25">
      <c r="A12" s="51"/>
      <c r="B12" s="52"/>
      <c r="C12" s="52"/>
      <c r="D12" s="52"/>
      <c r="E12" s="52"/>
      <c r="F12" s="52"/>
      <c r="G12" s="52"/>
    </row>
    <row r="13" spans="1:17" ht="20.100000000000001" customHeight="1" x14ac:dyDescent="0.2">
      <c r="A13" s="46" t="s">
        <v>136</v>
      </c>
      <c r="B13" s="47"/>
      <c r="C13" s="23"/>
      <c r="D13" s="23"/>
      <c r="E13" s="23"/>
      <c r="F13" s="24"/>
      <c r="G13" s="40">
        <f>SUM(C13:F13)</f>
        <v>0</v>
      </c>
    </row>
    <row r="14" spans="1:17" ht="20.100000000000001" customHeight="1" thickBot="1" x14ac:dyDescent="0.25">
      <c r="A14" s="55" t="s">
        <v>137</v>
      </c>
      <c r="B14" s="56"/>
      <c r="C14" s="25"/>
      <c r="D14" s="25"/>
      <c r="E14" s="25"/>
      <c r="F14" s="26"/>
      <c r="G14" s="39">
        <f>SUM(C14:F14)</f>
        <v>0</v>
      </c>
    </row>
    <row r="15" spans="1:17" ht="20.100000000000001" customHeight="1" thickBot="1" x14ac:dyDescent="0.25">
      <c r="A15" s="67" t="s">
        <v>138</v>
      </c>
      <c r="B15" s="68"/>
      <c r="C15" s="35">
        <f>IF(C13=0,1,IFERROR(ROUND(C14/C13,4),0))</f>
        <v>1</v>
      </c>
      <c r="D15" s="36">
        <f t="shared" ref="D15:G15" si="0">IF(D13=0,1,IFERROR(ROUND(D14/D13,4),0))</f>
        <v>1</v>
      </c>
      <c r="E15" s="36">
        <f t="shared" si="0"/>
        <v>1</v>
      </c>
      <c r="F15" s="37">
        <f t="shared" si="0"/>
        <v>1</v>
      </c>
      <c r="G15" s="38">
        <f t="shared" si="0"/>
        <v>1</v>
      </c>
    </row>
    <row r="16" spans="1:17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6.5" thickBot="1" x14ac:dyDescent="0.25">
      <c r="B18" s="4"/>
      <c r="J18" s="8"/>
      <c r="K18" s="8"/>
      <c r="L18" s="8"/>
      <c r="M18" s="8"/>
      <c r="N18" s="8"/>
      <c r="O18" s="12"/>
    </row>
    <row r="19" spans="1:17" ht="15.75" customHeight="1" x14ac:dyDescent="0.2">
      <c r="A19" s="31"/>
      <c r="B19" s="71" t="s">
        <v>165</v>
      </c>
      <c r="C19" s="57" t="str">
        <f>C10</f>
        <v>Qtr 1: Oct - Dec</v>
      </c>
      <c r="D19" s="58"/>
      <c r="E19" s="57" t="str">
        <f>D10</f>
        <v>Qtr 2: Jan - Mar</v>
      </c>
      <c r="F19" s="58"/>
      <c r="G19" s="57" t="str">
        <f>E10</f>
        <v>Qtr 3: Apr - Jun</v>
      </c>
      <c r="H19" s="58"/>
      <c r="I19" s="57" t="str">
        <f>F10</f>
        <v>Qtr 4: Jul - Sep</v>
      </c>
      <c r="J19" s="58"/>
      <c r="L19" s="32"/>
      <c r="M19" s="32"/>
      <c r="N19" s="32"/>
    </row>
    <row r="20" spans="1:17" x14ac:dyDescent="0.2">
      <c r="B20" s="72"/>
      <c r="C20" s="65" t="s">
        <v>116</v>
      </c>
      <c r="D20" s="60" t="s">
        <v>117</v>
      </c>
      <c r="E20" s="65" t="s">
        <v>116</v>
      </c>
      <c r="F20" s="60" t="s">
        <v>117</v>
      </c>
      <c r="G20" s="65" t="s">
        <v>116</v>
      </c>
      <c r="H20" s="60" t="s">
        <v>117</v>
      </c>
      <c r="I20" s="65" t="s">
        <v>116</v>
      </c>
      <c r="J20" s="60" t="s">
        <v>117</v>
      </c>
    </row>
    <row r="21" spans="1:17" x14ac:dyDescent="0.2">
      <c r="B21" s="72"/>
      <c r="C21" s="65"/>
      <c r="D21" s="60"/>
      <c r="E21" s="65"/>
      <c r="F21" s="60"/>
      <c r="G21" s="65"/>
      <c r="H21" s="60"/>
      <c r="I21" s="65"/>
      <c r="J21" s="60"/>
    </row>
    <row r="22" spans="1:17" ht="16.5" thickBot="1" x14ac:dyDescent="0.25">
      <c r="B22" s="73"/>
      <c r="C22" s="66"/>
      <c r="D22" s="61"/>
      <c r="E22" s="66"/>
      <c r="F22" s="61"/>
      <c r="G22" s="66"/>
      <c r="H22" s="61"/>
      <c r="I22" s="66"/>
      <c r="J22" s="61"/>
    </row>
    <row r="23" spans="1:17" ht="75" customHeight="1" thickBot="1" x14ac:dyDescent="0.25">
      <c r="B23" s="74" t="s">
        <v>145</v>
      </c>
      <c r="C23" s="75"/>
      <c r="D23" s="75"/>
      <c r="E23" s="75"/>
      <c r="F23" s="75"/>
      <c r="G23" s="75"/>
      <c r="H23" s="75"/>
      <c r="I23" s="76"/>
      <c r="J23" s="76"/>
    </row>
    <row r="25" spans="1:17" x14ac:dyDescent="0.2">
      <c r="B25" s="28" t="s">
        <v>160</v>
      </c>
      <c r="C25" s="15"/>
      <c r="D25" s="15"/>
      <c r="E25" s="15"/>
      <c r="F25" s="15"/>
      <c r="G25" s="15"/>
      <c r="H25" s="15"/>
      <c r="I25" s="15"/>
      <c r="J25" s="15"/>
    </row>
    <row r="26" spans="1:17" x14ac:dyDescent="0.2">
      <c r="B26" s="16" t="s">
        <v>139</v>
      </c>
      <c r="C26" s="15"/>
      <c r="D26" s="15"/>
      <c r="E26" s="15"/>
      <c r="F26" s="70" t="s">
        <v>135</v>
      </c>
      <c r="G26" s="70"/>
      <c r="H26" s="15"/>
      <c r="I26" s="15"/>
      <c r="J26" s="15"/>
    </row>
    <row r="27" spans="1:17" s="15" customFormat="1" ht="12.75" x14ac:dyDescent="0.2">
      <c r="B27" s="43" t="s">
        <v>152</v>
      </c>
      <c r="C27" s="43"/>
      <c r="D27" s="43"/>
      <c r="F27" s="43" t="s">
        <v>155</v>
      </c>
      <c r="G27" s="43"/>
      <c r="H27" s="43"/>
      <c r="I27" s="19"/>
      <c r="J27" s="19"/>
    </row>
    <row r="28" spans="1:17" s="15" customFormat="1" ht="12.75" x14ac:dyDescent="0.2">
      <c r="B28" s="69" t="s">
        <v>153</v>
      </c>
      <c r="C28" s="69"/>
      <c r="D28" s="69"/>
      <c r="F28" s="43" t="s">
        <v>158</v>
      </c>
      <c r="G28" s="43"/>
      <c r="H28" s="43"/>
      <c r="I28" s="19"/>
      <c r="J28" s="19"/>
    </row>
    <row r="29" spans="1:17" s="15" customFormat="1" ht="12.75" x14ac:dyDescent="0.2">
      <c r="B29" s="43" t="s">
        <v>154</v>
      </c>
      <c r="C29" s="43"/>
      <c r="D29" s="43"/>
      <c r="F29" s="43" t="s">
        <v>157</v>
      </c>
      <c r="G29" s="43"/>
      <c r="H29" s="43"/>
      <c r="I29" s="19"/>
      <c r="J29" s="19"/>
    </row>
    <row r="30" spans="1:17" s="15" customFormat="1" ht="12.75" x14ac:dyDescent="0.2">
      <c r="B30" s="19"/>
      <c r="C30" s="19"/>
      <c r="D30" s="19"/>
      <c r="F30" s="43" t="s">
        <v>159</v>
      </c>
      <c r="G30" s="43"/>
      <c r="H30" s="43"/>
      <c r="I30" s="19"/>
      <c r="J30" s="19"/>
    </row>
    <row r="31" spans="1:17" s="15" customFormat="1" ht="12.75" x14ac:dyDescent="0.2">
      <c r="B31" s="16" t="s">
        <v>134</v>
      </c>
      <c r="F31" s="44" t="s">
        <v>171</v>
      </c>
      <c r="G31" s="44"/>
      <c r="H31" s="44"/>
      <c r="I31" s="33"/>
      <c r="J31" s="33"/>
    </row>
    <row r="32" spans="1:17" s="15" customFormat="1" ht="12.75" x14ac:dyDescent="0.2">
      <c r="A32" s="19"/>
      <c r="B32" s="69" t="s">
        <v>155</v>
      </c>
      <c r="C32" s="69"/>
      <c r="F32" s="44"/>
      <c r="G32" s="44"/>
      <c r="H32" s="44"/>
      <c r="I32" s="33"/>
      <c r="J32" s="33"/>
    </row>
    <row r="33" spans="2:10" s="15" customFormat="1" ht="12.75" customHeight="1" x14ac:dyDescent="0.2">
      <c r="B33" s="43" t="s">
        <v>156</v>
      </c>
      <c r="C33" s="43"/>
      <c r="F33" s="44"/>
      <c r="G33" s="44"/>
      <c r="H33" s="44"/>
      <c r="I33" s="33"/>
      <c r="J33" s="33"/>
    </row>
    <row r="34" spans="2:10" s="15" customFormat="1" ht="12.75" customHeight="1" x14ac:dyDescent="0.2">
      <c r="B34" s="43" t="s">
        <v>157</v>
      </c>
      <c r="C34" s="43"/>
      <c r="F34" s="44"/>
      <c r="G34" s="44"/>
      <c r="H34" s="44"/>
      <c r="I34" s="17"/>
      <c r="J34" s="17"/>
    </row>
    <row r="35" spans="2:10" s="15" customFormat="1" ht="13.5" x14ac:dyDescent="0.2">
      <c r="B35" s="30"/>
      <c r="C35" s="27"/>
      <c r="D35" s="27"/>
      <c r="E35" s="27"/>
      <c r="F35" s="29"/>
      <c r="G35" s="29"/>
      <c r="H35" s="29"/>
      <c r="I35" s="29"/>
      <c r="J35" s="29"/>
    </row>
    <row r="36" spans="2:10" s="15" customFormat="1" ht="13.5" x14ac:dyDescent="0.2">
      <c r="B36" s="28" t="s">
        <v>167</v>
      </c>
      <c r="C36" s="27"/>
      <c r="D36" s="27"/>
      <c r="E36" s="27"/>
      <c r="F36" s="29"/>
      <c r="G36" s="29"/>
      <c r="H36" s="29"/>
      <c r="I36" s="29"/>
      <c r="J36" s="29"/>
    </row>
    <row r="37" spans="2:10" s="27" customFormat="1" ht="13.5" x14ac:dyDescent="0.2">
      <c r="B37" s="42" t="s">
        <v>168</v>
      </c>
      <c r="C37" s="42"/>
      <c r="D37" s="42"/>
      <c r="E37" s="42"/>
      <c r="F37" s="42"/>
      <c r="G37" s="42"/>
      <c r="H37" s="42"/>
      <c r="I37" s="42"/>
      <c r="J37" s="42"/>
    </row>
    <row r="38" spans="2:10" s="27" customFormat="1" ht="13.5" x14ac:dyDescent="0.2">
      <c r="B38" s="42" t="s">
        <v>169</v>
      </c>
      <c r="C38" s="42"/>
      <c r="D38" s="42"/>
      <c r="E38" s="42"/>
      <c r="F38" s="42"/>
      <c r="G38" s="42"/>
      <c r="H38" s="42"/>
      <c r="I38" s="42"/>
      <c r="J38" s="42"/>
    </row>
    <row r="39" spans="2:10" s="27" customFormat="1" x14ac:dyDescent="0.2">
      <c r="B39" s="5"/>
      <c r="C39" s="4"/>
      <c r="D39" s="4"/>
      <c r="E39" s="4"/>
      <c r="F39" s="4"/>
      <c r="G39" s="4"/>
      <c r="H39" s="4"/>
      <c r="I39" s="4"/>
      <c r="J39" s="4"/>
    </row>
    <row r="40" spans="2:10" x14ac:dyDescent="0.2">
      <c r="C40" s="17"/>
      <c r="D40" s="17"/>
      <c r="E40" s="17"/>
      <c r="F40" s="17"/>
      <c r="G40" s="17"/>
      <c r="H40" s="17"/>
      <c r="I40" s="17"/>
      <c r="J40" s="17"/>
    </row>
    <row r="41" spans="2:10" x14ac:dyDescent="0.2">
      <c r="B41" s="15"/>
    </row>
    <row r="42" spans="2:10" ht="33" customHeight="1" x14ac:dyDescent="0.2"/>
  </sheetData>
  <sheetProtection algorithmName="SHA-512" hashValue="p1H+cVPBSeA0JAVRcE2AT0X54x6Ci9NyrtBtkHNs5qEOEUlyXEmJKjE+SGbyMhGny9YY+UCSQMuQVq/N4ZNBig==" saltValue="ddbQoF4pS4VTyHsE/KU0xw==" spinCount="100000" sheet="1" objects="1" scenarios="1" selectLockedCells="1"/>
  <mergeCells count="41">
    <mergeCell ref="F26:G26"/>
    <mergeCell ref="I19:J19"/>
    <mergeCell ref="H20:H22"/>
    <mergeCell ref="B19:B22"/>
    <mergeCell ref="G20:G22"/>
    <mergeCell ref="A14:B14"/>
    <mergeCell ref="C19:D19"/>
    <mergeCell ref="I4:J5"/>
    <mergeCell ref="J20:J22"/>
    <mergeCell ref="C4:D4"/>
    <mergeCell ref="F4:G4"/>
    <mergeCell ref="C5:D5"/>
    <mergeCell ref="C6:D6"/>
    <mergeCell ref="E19:F19"/>
    <mergeCell ref="G19:H19"/>
    <mergeCell ref="I20:I22"/>
    <mergeCell ref="A15:B15"/>
    <mergeCell ref="C20:C22"/>
    <mergeCell ref="D20:D22"/>
    <mergeCell ref="E20:E22"/>
    <mergeCell ref="F20:F22"/>
    <mergeCell ref="A1:D1"/>
    <mergeCell ref="A2:C2"/>
    <mergeCell ref="A13:B13"/>
    <mergeCell ref="F5:G5"/>
    <mergeCell ref="G9:G10"/>
    <mergeCell ref="A12:G12"/>
    <mergeCell ref="A11:B11"/>
    <mergeCell ref="B37:J37"/>
    <mergeCell ref="B38:J38"/>
    <mergeCell ref="B27:D27"/>
    <mergeCell ref="B29:D29"/>
    <mergeCell ref="B33:C33"/>
    <mergeCell ref="B34:C34"/>
    <mergeCell ref="F31:H34"/>
    <mergeCell ref="F27:H27"/>
    <mergeCell ref="F28:H28"/>
    <mergeCell ref="F29:H29"/>
    <mergeCell ref="F30:H30"/>
    <mergeCell ref="B32:C32"/>
    <mergeCell ref="B28:D28"/>
  </mergeCells>
  <conditionalFormatting sqref="C23:D23">
    <cfRule type="expression" dxfId="3" priority="86">
      <formula>$C$15&lt;1</formula>
    </cfRule>
  </conditionalFormatting>
  <conditionalFormatting sqref="E23:F23">
    <cfRule type="expression" dxfId="2" priority="3">
      <formula>$D$15&lt;1</formula>
    </cfRule>
  </conditionalFormatting>
  <conditionalFormatting sqref="G23:H23">
    <cfRule type="expression" dxfId="1" priority="1">
      <formula>$E$15&lt;1</formula>
    </cfRule>
  </conditionalFormatting>
  <conditionalFormatting sqref="I23:J23">
    <cfRule type="expression" dxfId="0" priority="2">
      <formula>$F$15&lt;1</formula>
    </cfRule>
  </conditionalFormatting>
  <dataValidations count="2">
    <dataValidation type="decimal" allowBlank="1" showInputMessage="1" showErrorMessage="1" sqref="G13:G15 C15:F15" xr:uid="{00000000-0002-0000-0000-000000000000}">
      <formula1>-400000000</formula1>
      <formula2>400000000</formula2>
    </dataValidation>
    <dataValidation type="whole" operator="greaterThanOrEqual" allowBlank="1" showInputMessage="1" showErrorMessage="1" sqref="C13:F14 C11:F11" xr:uid="{00000000-0002-0000-0000-000001000000}">
      <formula1>0</formula1>
    </dataValidation>
  </dataValidations>
  <printOptions horizontalCentered="1"/>
  <pageMargins left="0" right="0" top="0" bottom="0" header="0" footer="0"/>
  <pageSetup scale="75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LookupData!$E$3:$E$69</xm:f>
          </x14:formula1>
          <xm:sqref>C4:D4</xm:sqref>
        </x14:dataValidation>
        <x14:dataValidation type="list" allowBlank="1" showInputMessage="1" showErrorMessage="1" xr:uid="{00000000-0002-0000-0000-000004000000}">
          <x14:formula1>
            <xm:f>LookupData!$D$72:$D$75</xm:f>
          </x14:formula1>
          <xm:sqref>F4:G4</xm:sqref>
        </x14:dataValidation>
        <x14:dataValidation type="list" allowBlank="1" showInputMessage="1" showErrorMessage="1" xr:uid="{B2CB9EE2-476D-421C-82F2-4BCBFBDF6C8F}">
          <x14:formula1>
            <xm:f>LookupData!$A$72:$A$81</xm:f>
          </x14:formula1>
          <xm:sqref>F5:G5</xm:sqref>
        </x14:dataValidation>
        <x14:dataValidation type="list" allowBlank="1" showInputMessage="1" showErrorMessage="1" xr:uid="{B87F4800-D260-457B-AA18-2EE06337AAD1}">
          <x14:formula1>
            <xm:f>LookupData!$C$72:$C$75</xm:f>
          </x14:formula1>
          <xm:sqref>C23 E23 G23 I23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8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1"/>
      <c r="B1" s="1"/>
      <c r="C1" s="1"/>
      <c r="D1" s="1"/>
      <c r="E1" s="1"/>
    </row>
    <row r="2" spans="1:5" ht="13.5" x14ac:dyDescent="0.25">
      <c r="A2" s="2" t="s">
        <v>83</v>
      </c>
      <c r="B2" s="2" t="s">
        <v>84</v>
      </c>
      <c r="C2" s="2" t="s">
        <v>85</v>
      </c>
      <c r="D2" s="2" t="s">
        <v>86</v>
      </c>
      <c r="E2" s="2" t="s">
        <v>87</v>
      </c>
    </row>
    <row r="3" spans="1:5" ht="13.5" x14ac:dyDescent="0.25">
      <c r="A3" s="1">
        <v>1</v>
      </c>
      <c r="B3" s="1">
        <v>1</v>
      </c>
      <c r="C3" s="1" t="s">
        <v>4</v>
      </c>
      <c r="D3" s="1" t="s">
        <v>4</v>
      </c>
      <c r="E3" s="1" t="s">
        <v>4</v>
      </c>
    </row>
    <row r="4" spans="1:5" ht="13.5" x14ac:dyDescent="0.25">
      <c r="A4" s="1">
        <v>2</v>
      </c>
      <c r="B4" s="1">
        <v>1</v>
      </c>
      <c r="C4" s="1" t="s">
        <v>5</v>
      </c>
      <c r="D4" s="1" t="s">
        <v>5</v>
      </c>
      <c r="E4" s="1" t="s">
        <v>5</v>
      </c>
    </row>
    <row r="5" spans="1:5" ht="13.5" x14ac:dyDescent="0.25">
      <c r="A5" s="1">
        <v>3</v>
      </c>
      <c r="B5" s="1">
        <v>1</v>
      </c>
      <c r="C5" s="1" t="s">
        <v>6</v>
      </c>
      <c r="D5" s="1" t="s">
        <v>6</v>
      </c>
      <c r="E5" s="1" t="s">
        <v>6</v>
      </c>
    </row>
    <row r="6" spans="1:5" ht="13.5" x14ac:dyDescent="0.25">
      <c r="A6" s="1">
        <v>4</v>
      </c>
      <c r="B6" s="1">
        <v>1</v>
      </c>
      <c r="C6" s="1" t="s">
        <v>7</v>
      </c>
      <c r="D6" s="1" t="s">
        <v>7</v>
      </c>
      <c r="E6" s="1" t="s">
        <v>7</v>
      </c>
    </row>
    <row r="7" spans="1:5" ht="13.5" x14ac:dyDescent="0.25">
      <c r="A7" s="1">
        <v>5</v>
      </c>
      <c r="B7" s="1">
        <v>1</v>
      </c>
      <c r="C7" s="1" t="s">
        <v>8</v>
      </c>
      <c r="D7" s="1" t="s">
        <v>8</v>
      </c>
      <c r="E7" s="1" t="s">
        <v>8</v>
      </c>
    </row>
    <row r="8" spans="1:5" ht="13.5" x14ac:dyDescent="0.25">
      <c r="A8" s="1">
        <v>6</v>
      </c>
      <c r="B8" s="1">
        <v>1</v>
      </c>
      <c r="C8" s="1" t="s">
        <v>9</v>
      </c>
      <c r="D8" s="1" t="s">
        <v>9</v>
      </c>
      <c r="E8" s="1" t="s">
        <v>9</v>
      </c>
    </row>
    <row r="9" spans="1:5" ht="13.5" x14ac:dyDescent="0.25">
      <c r="A9" s="1">
        <v>7</v>
      </c>
      <c r="B9" s="1">
        <v>1</v>
      </c>
      <c r="C9" s="1" t="s">
        <v>10</v>
      </c>
      <c r="D9" s="1" t="s">
        <v>10</v>
      </c>
      <c r="E9" s="1" t="s">
        <v>10</v>
      </c>
    </row>
    <row r="10" spans="1:5" ht="13.5" x14ac:dyDescent="0.25">
      <c r="A10" s="1">
        <v>8</v>
      </c>
      <c r="B10" s="1">
        <v>1</v>
      </c>
      <c r="C10" s="1" t="s">
        <v>11</v>
      </c>
      <c r="D10" s="1" t="s">
        <v>11</v>
      </c>
      <c r="E10" s="1" t="s">
        <v>11</v>
      </c>
    </row>
    <row r="11" spans="1:5" ht="13.5" x14ac:dyDescent="0.25">
      <c r="A11" s="1">
        <v>9</v>
      </c>
      <c r="B11" s="1">
        <v>1</v>
      </c>
      <c r="C11" s="1" t="s">
        <v>12</v>
      </c>
      <c r="D11" s="1" t="s">
        <v>12</v>
      </c>
      <c r="E11" s="1" t="s">
        <v>12</v>
      </c>
    </row>
    <row r="12" spans="1:5" ht="13.5" x14ac:dyDescent="0.25">
      <c r="A12" s="1">
        <v>10</v>
      </c>
      <c r="B12" s="1">
        <v>1</v>
      </c>
      <c r="C12" s="1" t="s">
        <v>13</v>
      </c>
      <c r="D12" s="1" t="s">
        <v>13</v>
      </c>
      <c r="E12" s="1" t="s">
        <v>13</v>
      </c>
    </row>
    <row r="13" spans="1:5" ht="13.5" x14ac:dyDescent="0.25">
      <c r="A13" s="1">
        <v>11</v>
      </c>
      <c r="B13" s="1">
        <v>1</v>
      </c>
      <c r="C13" s="1" t="s">
        <v>14</v>
      </c>
      <c r="D13" s="1" t="s">
        <v>14</v>
      </c>
      <c r="E13" s="1" t="s">
        <v>14</v>
      </c>
    </row>
    <row r="14" spans="1:5" ht="13.5" x14ac:dyDescent="0.25">
      <c r="A14" s="1">
        <v>12</v>
      </c>
      <c r="B14" s="1">
        <v>1</v>
      </c>
      <c r="C14" s="1" t="s">
        <v>15</v>
      </c>
      <c r="D14" s="1" t="s">
        <v>15</v>
      </c>
      <c r="E14" s="1" t="s">
        <v>15</v>
      </c>
    </row>
    <row r="15" spans="1:5" ht="13.5" x14ac:dyDescent="0.25">
      <c r="A15" s="1">
        <v>14</v>
      </c>
      <c r="B15" s="1">
        <v>1</v>
      </c>
      <c r="C15" s="1" t="s">
        <v>17</v>
      </c>
      <c r="D15" s="1" t="s">
        <v>17</v>
      </c>
      <c r="E15" s="1" t="s">
        <v>151</v>
      </c>
    </row>
    <row r="16" spans="1:5" ht="13.5" x14ac:dyDescent="0.25">
      <c r="A16" s="1">
        <v>15</v>
      </c>
      <c r="B16" s="1">
        <v>1</v>
      </c>
      <c r="C16" s="1" t="s">
        <v>18</v>
      </c>
      <c r="D16" s="1" t="s">
        <v>18</v>
      </c>
      <c r="E16" s="1" t="s">
        <v>18</v>
      </c>
    </row>
    <row r="17" spans="1:5" ht="13.5" x14ac:dyDescent="0.25">
      <c r="A17" s="1">
        <v>16</v>
      </c>
      <c r="B17" s="1">
        <v>1</v>
      </c>
      <c r="C17" s="1" t="s">
        <v>19</v>
      </c>
      <c r="D17" s="1" t="s">
        <v>19</v>
      </c>
      <c r="E17" s="1" t="s">
        <v>19</v>
      </c>
    </row>
    <row r="18" spans="1:5" ht="13.5" x14ac:dyDescent="0.25">
      <c r="A18" s="1">
        <v>17</v>
      </c>
      <c r="B18" s="1">
        <v>1</v>
      </c>
      <c r="C18" s="1" t="s">
        <v>20</v>
      </c>
      <c r="D18" s="1" t="s">
        <v>20</v>
      </c>
      <c r="E18" s="1" t="s">
        <v>20</v>
      </c>
    </row>
    <row r="19" spans="1:5" ht="13.5" x14ac:dyDescent="0.25">
      <c r="A19" s="1">
        <v>18</v>
      </c>
      <c r="B19" s="1">
        <v>1</v>
      </c>
      <c r="C19" s="1" t="s">
        <v>21</v>
      </c>
      <c r="D19" s="1" t="s">
        <v>21</v>
      </c>
      <c r="E19" s="1" t="s">
        <v>21</v>
      </c>
    </row>
    <row r="20" spans="1:5" ht="13.5" x14ac:dyDescent="0.25">
      <c r="A20" s="1">
        <v>19</v>
      </c>
      <c r="B20" s="1">
        <v>1</v>
      </c>
      <c r="C20" s="1" t="s">
        <v>22</v>
      </c>
      <c r="D20" s="1" t="s">
        <v>22</v>
      </c>
      <c r="E20" s="1" t="s">
        <v>22</v>
      </c>
    </row>
    <row r="21" spans="1:5" ht="13.5" x14ac:dyDescent="0.25">
      <c r="A21" s="1">
        <v>20</v>
      </c>
      <c r="B21" s="1">
        <v>1</v>
      </c>
      <c r="C21" s="1" t="s">
        <v>23</v>
      </c>
      <c r="D21" s="1" t="s">
        <v>23</v>
      </c>
      <c r="E21" s="1" t="s">
        <v>23</v>
      </c>
    </row>
    <row r="22" spans="1:5" ht="13.5" x14ac:dyDescent="0.25">
      <c r="A22" s="1">
        <v>21</v>
      </c>
      <c r="B22" s="1">
        <v>1</v>
      </c>
      <c r="C22" s="1" t="s">
        <v>24</v>
      </c>
      <c r="D22" s="1" t="s">
        <v>24</v>
      </c>
      <c r="E22" s="1" t="s">
        <v>24</v>
      </c>
    </row>
    <row r="23" spans="1:5" ht="13.5" x14ac:dyDescent="0.25">
      <c r="A23" s="1">
        <v>22</v>
      </c>
      <c r="B23" s="1">
        <v>1</v>
      </c>
      <c r="C23" s="1" t="s">
        <v>25</v>
      </c>
      <c r="D23" s="1" t="s">
        <v>25</v>
      </c>
      <c r="E23" s="1" t="s">
        <v>25</v>
      </c>
    </row>
    <row r="24" spans="1:5" ht="13.5" x14ac:dyDescent="0.25">
      <c r="A24" s="1">
        <v>23</v>
      </c>
      <c r="B24" s="1">
        <v>1</v>
      </c>
      <c r="C24" s="1" t="s">
        <v>26</v>
      </c>
      <c r="D24" s="1" t="s">
        <v>26</v>
      </c>
      <c r="E24" s="1" t="s">
        <v>26</v>
      </c>
    </row>
    <row r="25" spans="1:5" ht="13.5" x14ac:dyDescent="0.25">
      <c r="A25" s="1">
        <v>24</v>
      </c>
      <c r="B25" s="1">
        <v>1</v>
      </c>
      <c r="C25" s="1" t="s">
        <v>27</v>
      </c>
      <c r="D25" s="1" t="s">
        <v>27</v>
      </c>
      <c r="E25" s="1" t="s">
        <v>27</v>
      </c>
    </row>
    <row r="26" spans="1:5" ht="13.5" x14ac:dyDescent="0.25">
      <c r="A26" s="1">
        <v>25</v>
      </c>
      <c r="B26" s="1">
        <v>1</v>
      </c>
      <c r="C26" s="1" t="s">
        <v>28</v>
      </c>
      <c r="D26" s="1" t="s">
        <v>28</v>
      </c>
      <c r="E26" s="1" t="s">
        <v>28</v>
      </c>
    </row>
    <row r="27" spans="1:5" ht="13.5" x14ac:dyDescent="0.25">
      <c r="A27" s="1">
        <v>26</v>
      </c>
      <c r="B27" s="1">
        <v>1</v>
      </c>
      <c r="C27" s="1" t="s">
        <v>29</v>
      </c>
      <c r="D27" s="1" t="s">
        <v>29</v>
      </c>
      <c r="E27" s="1" t="s">
        <v>29</v>
      </c>
    </row>
    <row r="28" spans="1:5" ht="13.5" x14ac:dyDescent="0.25">
      <c r="A28" s="1">
        <v>27</v>
      </c>
      <c r="B28" s="1">
        <v>1</v>
      </c>
      <c r="C28" s="1" t="s">
        <v>30</v>
      </c>
      <c r="D28" s="1" t="s">
        <v>30</v>
      </c>
      <c r="E28" s="1" t="s">
        <v>30</v>
      </c>
    </row>
    <row r="29" spans="1:5" ht="13.5" x14ac:dyDescent="0.25">
      <c r="A29" s="1">
        <v>28</v>
      </c>
      <c r="B29" s="1">
        <v>1</v>
      </c>
      <c r="C29" s="1" t="s">
        <v>31</v>
      </c>
      <c r="D29" s="1" t="s">
        <v>31</v>
      </c>
      <c r="E29" s="1" t="s">
        <v>31</v>
      </c>
    </row>
    <row r="30" spans="1:5" ht="13.5" x14ac:dyDescent="0.25">
      <c r="A30" s="1">
        <v>29</v>
      </c>
      <c r="B30" s="1">
        <v>1</v>
      </c>
      <c r="C30" s="1" t="s">
        <v>32</v>
      </c>
      <c r="D30" s="1" t="s">
        <v>32</v>
      </c>
      <c r="E30" s="1" t="s">
        <v>32</v>
      </c>
    </row>
    <row r="31" spans="1:5" ht="13.5" x14ac:dyDescent="0.25">
      <c r="A31" s="1">
        <v>30</v>
      </c>
      <c r="B31" s="1">
        <v>1</v>
      </c>
      <c r="C31" s="1" t="s">
        <v>33</v>
      </c>
      <c r="D31" s="1" t="s">
        <v>33</v>
      </c>
      <c r="E31" s="1" t="s">
        <v>33</v>
      </c>
    </row>
    <row r="32" spans="1:5" ht="13.5" x14ac:dyDescent="0.25">
      <c r="A32" s="1">
        <v>31</v>
      </c>
      <c r="B32" s="1">
        <v>1</v>
      </c>
      <c r="C32" s="1" t="s">
        <v>34</v>
      </c>
      <c r="D32" s="1" t="s">
        <v>34</v>
      </c>
      <c r="E32" s="1" t="s">
        <v>34</v>
      </c>
    </row>
    <row r="33" spans="1:5" ht="13.5" x14ac:dyDescent="0.25">
      <c r="A33" s="1">
        <v>32</v>
      </c>
      <c r="B33" s="1">
        <v>1</v>
      </c>
      <c r="C33" s="1" t="s">
        <v>35</v>
      </c>
      <c r="D33" s="1" t="s">
        <v>35</v>
      </c>
      <c r="E33" s="1" t="s">
        <v>35</v>
      </c>
    </row>
    <row r="34" spans="1:5" ht="13.5" x14ac:dyDescent="0.25">
      <c r="A34" s="1">
        <v>33</v>
      </c>
      <c r="B34" s="1">
        <v>1</v>
      </c>
      <c r="C34" s="1" t="s">
        <v>36</v>
      </c>
      <c r="D34" s="1" t="s">
        <v>36</v>
      </c>
      <c r="E34" s="1" t="s">
        <v>36</v>
      </c>
    </row>
    <row r="35" spans="1:5" ht="13.5" x14ac:dyDescent="0.25">
      <c r="A35" s="1">
        <v>34</v>
      </c>
      <c r="B35" s="1">
        <v>1</v>
      </c>
      <c r="C35" s="1" t="s">
        <v>37</v>
      </c>
      <c r="D35" s="1" t="s">
        <v>37</v>
      </c>
      <c r="E35" s="1" t="s">
        <v>37</v>
      </c>
    </row>
    <row r="36" spans="1:5" ht="13.5" x14ac:dyDescent="0.25">
      <c r="A36" s="1">
        <v>35</v>
      </c>
      <c r="B36" s="1">
        <v>1</v>
      </c>
      <c r="C36" s="1" t="s">
        <v>38</v>
      </c>
      <c r="D36" s="1" t="s">
        <v>38</v>
      </c>
      <c r="E36" s="1" t="s">
        <v>38</v>
      </c>
    </row>
    <row r="37" spans="1:5" ht="13.5" x14ac:dyDescent="0.25">
      <c r="A37" s="1">
        <v>36</v>
      </c>
      <c r="B37" s="1">
        <v>1</v>
      </c>
      <c r="C37" s="1" t="s">
        <v>39</v>
      </c>
      <c r="D37" s="1" t="s">
        <v>39</v>
      </c>
      <c r="E37" s="1" t="s">
        <v>39</v>
      </c>
    </row>
    <row r="38" spans="1:5" ht="13.5" x14ac:dyDescent="0.25">
      <c r="A38" s="1">
        <v>37</v>
      </c>
      <c r="B38" s="1">
        <v>1</v>
      </c>
      <c r="C38" s="1" t="s">
        <v>40</v>
      </c>
      <c r="D38" s="1" t="s">
        <v>40</v>
      </c>
      <c r="E38" s="1" t="s">
        <v>40</v>
      </c>
    </row>
    <row r="39" spans="1:5" ht="13.5" x14ac:dyDescent="0.25">
      <c r="A39" s="1">
        <v>38</v>
      </c>
      <c r="B39" s="1">
        <v>1</v>
      </c>
      <c r="C39" s="1" t="s">
        <v>41</v>
      </c>
      <c r="D39" s="1" t="s">
        <v>41</v>
      </c>
      <c r="E39" s="1" t="s">
        <v>41</v>
      </c>
    </row>
    <row r="40" spans="1:5" ht="13.5" x14ac:dyDescent="0.25">
      <c r="A40" s="1">
        <v>39</v>
      </c>
      <c r="B40" s="1">
        <v>1</v>
      </c>
      <c r="C40" s="1" t="s">
        <v>42</v>
      </c>
      <c r="D40" s="1" t="s">
        <v>42</v>
      </c>
      <c r="E40" s="1" t="s">
        <v>42</v>
      </c>
    </row>
    <row r="41" spans="1:5" ht="13.5" x14ac:dyDescent="0.25">
      <c r="A41" s="1">
        <v>40</v>
      </c>
      <c r="B41" s="1">
        <v>1</v>
      </c>
      <c r="C41" s="1" t="s">
        <v>43</v>
      </c>
      <c r="D41" s="1" t="s">
        <v>43</v>
      </c>
      <c r="E41" s="1" t="s">
        <v>43</v>
      </c>
    </row>
    <row r="42" spans="1:5" ht="13.5" x14ac:dyDescent="0.25">
      <c r="A42" s="1">
        <v>41</v>
      </c>
      <c r="B42" s="1">
        <v>1</v>
      </c>
      <c r="C42" s="1" t="s">
        <v>44</v>
      </c>
      <c r="D42" s="1" t="s">
        <v>44</v>
      </c>
      <c r="E42" s="1" t="s">
        <v>44</v>
      </c>
    </row>
    <row r="43" spans="1:5" ht="13.5" x14ac:dyDescent="0.25">
      <c r="A43" s="1">
        <v>42</v>
      </c>
      <c r="B43" s="1">
        <v>1</v>
      </c>
      <c r="C43" s="1" t="s">
        <v>45</v>
      </c>
      <c r="D43" s="1" t="s">
        <v>45</v>
      </c>
      <c r="E43" s="1" t="s">
        <v>45</v>
      </c>
    </row>
    <row r="44" spans="1:5" ht="13.5" x14ac:dyDescent="0.25">
      <c r="A44" s="1">
        <v>43</v>
      </c>
      <c r="B44" s="1">
        <v>1</v>
      </c>
      <c r="C44" s="1" t="s">
        <v>46</v>
      </c>
      <c r="D44" s="1" t="s">
        <v>46</v>
      </c>
      <c r="E44" s="1" t="s">
        <v>46</v>
      </c>
    </row>
    <row r="45" spans="1:5" ht="13.5" x14ac:dyDescent="0.25">
      <c r="A45" s="1">
        <v>13</v>
      </c>
      <c r="B45" s="1">
        <v>1</v>
      </c>
      <c r="C45" s="1" t="s">
        <v>16</v>
      </c>
      <c r="D45" s="1" t="s">
        <v>88</v>
      </c>
      <c r="E45" s="1" t="s">
        <v>88</v>
      </c>
    </row>
    <row r="46" spans="1:5" ht="13.5" x14ac:dyDescent="0.25">
      <c r="A46" s="1">
        <v>44</v>
      </c>
      <c r="B46" s="1">
        <v>1</v>
      </c>
      <c r="C46" s="1" t="s">
        <v>47</v>
      </c>
      <c r="D46" s="1" t="s">
        <v>47</v>
      </c>
      <c r="E46" s="1" t="s">
        <v>47</v>
      </c>
    </row>
    <row r="47" spans="1:5" ht="13.5" x14ac:dyDescent="0.25">
      <c r="A47" s="1">
        <v>45</v>
      </c>
      <c r="B47" s="1">
        <v>1</v>
      </c>
      <c r="C47" s="1" t="s">
        <v>48</v>
      </c>
      <c r="D47" s="1" t="s">
        <v>48</v>
      </c>
      <c r="E47" s="1" t="s">
        <v>48</v>
      </c>
    </row>
    <row r="48" spans="1:5" ht="13.5" x14ac:dyDescent="0.25">
      <c r="A48" s="1">
        <v>46</v>
      </c>
      <c r="B48" s="1">
        <v>1</v>
      </c>
      <c r="C48" s="1" t="s">
        <v>49</v>
      </c>
      <c r="D48" s="1" t="s">
        <v>49</v>
      </c>
      <c r="E48" s="1" t="s">
        <v>49</v>
      </c>
    </row>
    <row r="49" spans="1:5" ht="13.5" x14ac:dyDescent="0.25">
      <c r="A49" s="1">
        <v>47</v>
      </c>
      <c r="B49" s="1">
        <v>1</v>
      </c>
      <c r="C49" s="1" t="s">
        <v>50</v>
      </c>
      <c r="D49" s="1" t="s">
        <v>50</v>
      </c>
      <c r="E49" s="1" t="s">
        <v>50</v>
      </c>
    </row>
    <row r="50" spans="1:5" ht="13.5" x14ac:dyDescent="0.25">
      <c r="A50" s="1">
        <v>48</v>
      </c>
      <c r="B50" s="1">
        <v>1</v>
      </c>
      <c r="C50" s="1" t="s">
        <v>51</v>
      </c>
      <c r="D50" s="1" t="s">
        <v>51</v>
      </c>
      <c r="E50" s="1" t="s">
        <v>51</v>
      </c>
    </row>
    <row r="51" spans="1:5" ht="13.5" x14ac:dyDescent="0.25">
      <c r="A51" s="1">
        <v>49</v>
      </c>
      <c r="B51" s="1">
        <v>1</v>
      </c>
      <c r="C51" s="1" t="s">
        <v>52</v>
      </c>
      <c r="D51" s="1" t="s">
        <v>52</v>
      </c>
      <c r="E51" s="1" t="s">
        <v>52</v>
      </c>
    </row>
    <row r="52" spans="1:5" ht="13.5" x14ac:dyDescent="0.25">
      <c r="A52" s="1">
        <v>50</v>
      </c>
      <c r="B52" s="1">
        <v>1</v>
      </c>
      <c r="C52" s="1" t="s">
        <v>53</v>
      </c>
      <c r="D52" s="1" t="s">
        <v>53</v>
      </c>
      <c r="E52" s="1" t="s">
        <v>53</v>
      </c>
    </row>
    <row r="53" spans="1:5" ht="13.5" x14ac:dyDescent="0.25">
      <c r="A53" s="1">
        <v>51</v>
      </c>
      <c r="B53" s="1">
        <v>1</v>
      </c>
      <c r="C53" s="1" t="s">
        <v>54</v>
      </c>
      <c r="D53" s="1" t="s">
        <v>54</v>
      </c>
      <c r="E53" s="1" t="s">
        <v>54</v>
      </c>
    </row>
    <row r="54" spans="1:5" ht="13.5" x14ac:dyDescent="0.25">
      <c r="A54" s="1">
        <v>52</v>
      </c>
      <c r="B54" s="1">
        <v>1</v>
      </c>
      <c r="C54" s="1" t="s">
        <v>55</v>
      </c>
      <c r="D54" s="1" t="s">
        <v>55</v>
      </c>
      <c r="E54" s="1" t="s">
        <v>55</v>
      </c>
    </row>
    <row r="55" spans="1:5" ht="13.5" x14ac:dyDescent="0.25">
      <c r="A55" s="1">
        <v>53</v>
      </c>
      <c r="B55" s="1">
        <v>1</v>
      </c>
      <c r="C55" s="1" t="s">
        <v>56</v>
      </c>
      <c r="D55" s="1" t="s">
        <v>56</v>
      </c>
      <c r="E55" s="1" t="s">
        <v>56</v>
      </c>
    </row>
    <row r="56" spans="1:5" ht="13.5" x14ac:dyDescent="0.25">
      <c r="A56" s="1">
        <v>54</v>
      </c>
      <c r="B56" s="1">
        <v>1</v>
      </c>
      <c r="C56" s="1" t="s">
        <v>57</v>
      </c>
      <c r="D56" s="1" t="s">
        <v>57</v>
      </c>
      <c r="E56" s="1" t="s">
        <v>57</v>
      </c>
    </row>
    <row r="57" spans="1:5" ht="13.5" x14ac:dyDescent="0.25">
      <c r="A57" s="1">
        <v>58</v>
      </c>
      <c r="B57" s="1">
        <v>1</v>
      </c>
      <c r="C57" s="1" t="s">
        <v>61</v>
      </c>
      <c r="D57" s="1" t="s">
        <v>89</v>
      </c>
      <c r="E57" s="1" t="s">
        <v>90</v>
      </c>
    </row>
    <row r="58" spans="1:5" ht="13.5" x14ac:dyDescent="0.25">
      <c r="A58" s="1">
        <v>59</v>
      </c>
      <c r="B58" s="1">
        <v>1</v>
      </c>
      <c r="C58" s="1" t="s">
        <v>62</v>
      </c>
      <c r="D58" s="1" t="s">
        <v>91</v>
      </c>
      <c r="E58" s="1" t="s">
        <v>92</v>
      </c>
    </row>
    <row r="59" spans="1:5" ht="13.5" x14ac:dyDescent="0.25">
      <c r="A59" s="1">
        <v>55</v>
      </c>
      <c r="B59" s="1">
        <v>1</v>
      </c>
      <c r="C59" s="1" t="s">
        <v>58</v>
      </c>
      <c r="D59" s="1" t="s">
        <v>58</v>
      </c>
      <c r="E59" s="1" t="s">
        <v>58</v>
      </c>
    </row>
    <row r="60" spans="1:5" ht="13.5" x14ac:dyDescent="0.25">
      <c r="A60" s="1">
        <v>56</v>
      </c>
      <c r="B60" s="1">
        <v>1</v>
      </c>
      <c r="C60" s="1" t="s">
        <v>59</v>
      </c>
      <c r="D60" s="1" t="s">
        <v>59</v>
      </c>
      <c r="E60" s="1" t="s">
        <v>59</v>
      </c>
    </row>
    <row r="61" spans="1:5" ht="13.5" x14ac:dyDescent="0.25">
      <c r="A61" s="1">
        <v>57</v>
      </c>
      <c r="B61" s="1">
        <v>1</v>
      </c>
      <c r="C61" s="1" t="s">
        <v>60</v>
      </c>
      <c r="D61" s="1" t="s">
        <v>60</v>
      </c>
      <c r="E61" s="1" t="s">
        <v>60</v>
      </c>
    </row>
    <row r="62" spans="1:5" ht="13.5" x14ac:dyDescent="0.25">
      <c r="A62" s="1">
        <v>60</v>
      </c>
      <c r="B62" s="1">
        <v>1</v>
      </c>
      <c r="C62" s="1" t="s">
        <v>63</v>
      </c>
      <c r="D62" s="1" t="s">
        <v>63</v>
      </c>
      <c r="E62" s="1" t="s">
        <v>63</v>
      </c>
    </row>
    <row r="63" spans="1:5" ht="13.5" x14ac:dyDescent="0.25">
      <c r="A63" s="1">
        <v>61</v>
      </c>
      <c r="B63" s="1">
        <v>1</v>
      </c>
      <c r="C63" s="1" t="s">
        <v>64</v>
      </c>
      <c r="D63" s="1" t="s">
        <v>64</v>
      </c>
      <c r="E63" s="1" t="s">
        <v>64</v>
      </c>
    </row>
    <row r="64" spans="1:5" ht="13.5" x14ac:dyDescent="0.25">
      <c r="A64" s="1">
        <v>62</v>
      </c>
      <c r="B64" s="1">
        <v>1</v>
      </c>
      <c r="C64" s="1" t="s">
        <v>65</v>
      </c>
      <c r="D64" s="1" t="s">
        <v>65</v>
      </c>
      <c r="E64" s="1" t="s">
        <v>65</v>
      </c>
    </row>
    <row r="65" spans="1:5" ht="13.5" x14ac:dyDescent="0.25">
      <c r="A65" s="1">
        <v>63</v>
      </c>
      <c r="B65" s="1">
        <v>1</v>
      </c>
      <c r="C65" s="1" t="s">
        <v>66</v>
      </c>
      <c r="D65" s="1" t="s">
        <v>66</v>
      </c>
      <c r="E65" s="1" t="s">
        <v>66</v>
      </c>
    </row>
    <row r="66" spans="1:5" ht="13.5" x14ac:dyDescent="0.25">
      <c r="A66" s="1">
        <v>64</v>
      </c>
      <c r="B66" s="1">
        <v>1</v>
      </c>
      <c r="C66" s="1" t="s">
        <v>67</v>
      </c>
      <c r="D66" s="1" t="s">
        <v>67</v>
      </c>
      <c r="E66" s="1" t="s">
        <v>67</v>
      </c>
    </row>
    <row r="67" spans="1:5" ht="13.5" x14ac:dyDescent="0.25">
      <c r="A67" s="1">
        <v>65</v>
      </c>
      <c r="B67" s="1">
        <v>1</v>
      </c>
      <c r="C67" s="1" t="s">
        <v>68</v>
      </c>
      <c r="D67" s="1" t="s">
        <v>68</v>
      </c>
      <c r="E67" s="1" t="s">
        <v>68</v>
      </c>
    </row>
    <row r="68" spans="1:5" ht="13.5" x14ac:dyDescent="0.25">
      <c r="A68" s="1">
        <v>66</v>
      </c>
      <c r="B68" s="1">
        <v>1</v>
      </c>
      <c r="C68" s="1" t="s">
        <v>69</v>
      </c>
      <c r="D68" s="1" t="s">
        <v>69</v>
      </c>
      <c r="E68" s="1" t="s">
        <v>69</v>
      </c>
    </row>
    <row r="69" spans="1:5" ht="13.5" x14ac:dyDescent="0.25">
      <c r="A69" s="1">
        <v>67</v>
      </c>
      <c r="B69" s="1">
        <v>1</v>
      </c>
      <c r="C69" s="1" t="s">
        <v>70</v>
      </c>
      <c r="D69" s="1" t="s">
        <v>70</v>
      </c>
      <c r="E69" s="1" t="s">
        <v>70</v>
      </c>
    </row>
    <row r="70" spans="1:5" ht="56.25" customHeight="1" x14ac:dyDescent="0.25">
      <c r="A70" s="1"/>
      <c r="B70" s="1"/>
      <c r="C70" s="1"/>
      <c r="D70" s="1"/>
      <c r="E70" s="1"/>
    </row>
    <row r="71" spans="1:5" ht="27" x14ac:dyDescent="0.25">
      <c r="A71" s="3" t="s">
        <v>93</v>
      </c>
      <c r="B71" s="3" t="s">
        <v>94</v>
      </c>
      <c r="C71" s="3" t="s">
        <v>116</v>
      </c>
      <c r="D71" s="3" t="s">
        <v>147</v>
      </c>
      <c r="E71" s="3" t="s">
        <v>149</v>
      </c>
    </row>
    <row r="72" spans="1:5" ht="13.5" x14ac:dyDescent="0.25">
      <c r="A72" s="1">
        <v>1</v>
      </c>
      <c r="B72" s="1" t="s">
        <v>74</v>
      </c>
      <c r="C72" s="1" t="s">
        <v>140</v>
      </c>
      <c r="D72" s="18" t="s">
        <v>161</v>
      </c>
      <c r="E72" t="str">
        <f>SUBSTITUTE(LEFT(D72,5)," ","")</f>
        <v>Qtr1</v>
      </c>
    </row>
    <row r="73" spans="1:5" ht="13.5" x14ac:dyDescent="0.25">
      <c r="A73" s="1">
        <v>2</v>
      </c>
      <c r="B73" s="1" t="s">
        <v>75</v>
      </c>
      <c r="C73" s="1" t="s">
        <v>141</v>
      </c>
      <c r="D73" s="18" t="s">
        <v>162</v>
      </c>
      <c r="E73" t="str">
        <f t="shared" ref="E73:E75" si="0">SUBSTITUTE(LEFT(D73,5)," ","")</f>
        <v>Qtr2</v>
      </c>
    </row>
    <row r="74" spans="1:5" ht="13.5" x14ac:dyDescent="0.25">
      <c r="A74" s="1">
        <v>3</v>
      </c>
      <c r="B74" s="1" t="s">
        <v>76</v>
      </c>
      <c r="C74" s="1" t="s">
        <v>142</v>
      </c>
      <c r="D74" s="18" t="s">
        <v>163</v>
      </c>
      <c r="E74" t="str">
        <f t="shared" si="0"/>
        <v>Qtr3</v>
      </c>
    </row>
    <row r="75" spans="1:5" ht="13.5" x14ac:dyDescent="0.25">
      <c r="A75" s="1">
        <v>4</v>
      </c>
      <c r="B75" s="1" t="s">
        <v>77</v>
      </c>
      <c r="C75" s="1" t="s">
        <v>143</v>
      </c>
      <c r="D75" s="18" t="s">
        <v>164</v>
      </c>
      <c r="E75" t="str">
        <f t="shared" si="0"/>
        <v>Qtr4</v>
      </c>
    </row>
    <row r="76" spans="1:5" ht="13.5" x14ac:dyDescent="0.25">
      <c r="A76" s="1">
        <v>5</v>
      </c>
      <c r="B76" s="1" t="s">
        <v>78</v>
      </c>
      <c r="C76" s="1"/>
      <c r="D76" s="1"/>
      <c r="E76" s="1"/>
    </row>
    <row r="77" spans="1:5" ht="13.5" x14ac:dyDescent="0.25">
      <c r="A77" s="1">
        <v>6</v>
      </c>
      <c r="B77" s="1" t="s">
        <v>79</v>
      </c>
      <c r="C77" s="1"/>
      <c r="D77" s="1"/>
      <c r="E77" s="1"/>
    </row>
    <row r="78" spans="1:5" ht="13.5" x14ac:dyDescent="0.25">
      <c r="A78" s="1">
        <v>7</v>
      </c>
      <c r="B78" s="1" t="s">
        <v>80</v>
      </c>
      <c r="C78" s="1"/>
      <c r="D78" s="1"/>
      <c r="E78" s="1"/>
    </row>
    <row r="79" spans="1:5" ht="13.5" x14ac:dyDescent="0.25">
      <c r="A79" s="1">
        <v>8</v>
      </c>
      <c r="B79" s="1" t="s">
        <v>81</v>
      </c>
      <c r="C79" s="1"/>
      <c r="D79" s="1"/>
      <c r="E79" s="1"/>
    </row>
    <row r="80" spans="1:5" ht="13.5" x14ac:dyDescent="0.25">
      <c r="A80" s="1">
        <v>9</v>
      </c>
      <c r="B80" s="1" t="s">
        <v>2</v>
      </c>
      <c r="C80" s="1"/>
      <c r="D80" s="1"/>
      <c r="E80" s="1"/>
    </row>
    <row r="81" spans="1:5" ht="13.5" x14ac:dyDescent="0.25">
      <c r="A81" s="1">
        <v>10</v>
      </c>
      <c r="B81" s="1" t="s">
        <v>3</v>
      </c>
      <c r="C81" s="1"/>
      <c r="D81" s="1"/>
      <c r="E81" s="1"/>
    </row>
    <row r="82" spans="1:5" ht="13.5" x14ac:dyDescent="0.25">
      <c r="A82" s="1"/>
      <c r="B82" s="1" t="s">
        <v>72</v>
      </c>
      <c r="C82" s="1"/>
      <c r="D82" s="1"/>
      <c r="E82" s="1"/>
    </row>
    <row r="83" spans="1:5" ht="13.5" x14ac:dyDescent="0.25">
      <c r="A83" s="1"/>
      <c r="B83" s="1" t="s">
        <v>73</v>
      </c>
      <c r="C83" s="1"/>
      <c r="D83" s="1"/>
      <c r="E83" s="1"/>
    </row>
    <row r="84" spans="1:5" ht="13.5" x14ac:dyDescent="0.25">
      <c r="A84" s="1"/>
      <c r="B84" s="1"/>
      <c r="C84" s="1"/>
      <c r="D84" s="1"/>
      <c r="E84" s="1"/>
    </row>
    <row r="85" spans="1:5" ht="13.5" x14ac:dyDescent="0.25">
      <c r="A85" s="1"/>
      <c r="B85" s="1"/>
      <c r="C85" s="1"/>
      <c r="D85" s="1"/>
      <c r="E85" s="1"/>
    </row>
    <row r="86" spans="1:5" ht="13.5" x14ac:dyDescent="0.25">
      <c r="A86" s="1"/>
      <c r="B86" s="1"/>
      <c r="C86" s="1"/>
      <c r="D86" s="1"/>
      <c r="E86" s="1"/>
    </row>
  </sheetData>
  <sheetProtection algorithmName="SHA-512" hashValue="mOuTMztG0zP7mB5+TCPK+AgYwWWnw3B1bbYfn3OG+2/hsxKrS4kRZoVzkffRfLcfO1g+66U3B9iim850sEHRUg==" saltValue="qkrbN4q9mlw0O1siZQgWVA==" spinCount="100000" sheet="1"/>
  <sortState xmlns:xlrd2="http://schemas.microsoft.com/office/spreadsheetml/2017/richdata2" ref="A3:D69">
    <sortCondition ref="D3:D6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49"/>
  <sheetViews>
    <sheetView workbookViewId="0">
      <selection activeCell="H26" sqref="H26"/>
    </sheetView>
  </sheetViews>
  <sheetFormatPr defaultColWidth="9.140625" defaultRowHeight="13.5" x14ac:dyDescent="0.25"/>
  <cols>
    <col min="1" max="1" width="20.85546875" style="78" customWidth="1"/>
    <col min="2" max="2" width="12.7109375" style="78" customWidth="1"/>
    <col min="3" max="3" width="10.42578125" style="78" customWidth="1"/>
    <col min="4" max="4" width="13.28515625" style="78" customWidth="1"/>
    <col min="5" max="5" width="11.5703125" style="78" customWidth="1"/>
    <col min="6" max="13" width="9.140625" style="78"/>
    <col min="14" max="14" width="9.140625" style="78" customWidth="1"/>
    <col min="15" max="16384" width="9.140625" style="78"/>
  </cols>
  <sheetData>
    <row r="1" spans="1:15" x14ac:dyDescent="0.25">
      <c r="A1" s="77" t="s">
        <v>96</v>
      </c>
      <c r="B1" s="78" t="s">
        <v>170</v>
      </c>
      <c r="D1" s="77" t="s">
        <v>97</v>
      </c>
      <c r="E1" s="79" t="str">
        <f>IF(Jurors!C4="","None",Jurors!C4)</f>
        <v>None</v>
      </c>
      <c r="G1" s="80" t="s">
        <v>115</v>
      </c>
      <c r="H1" s="81" t="s">
        <v>108</v>
      </c>
      <c r="I1" s="81" t="s">
        <v>109</v>
      </c>
      <c r="J1" s="81" t="s">
        <v>110</v>
      </c>
      <c r="K1" s="81" t="s">
        <v>111</v>
      </c>
      <c r="L1" s="82" t="s">
        <v>112</v>
      </c>
      <c r="N1" s="83" t="s">
        <v>166</v>
      </c>
      <c r="O1" s="83"/>
    </row>
    <row r="2" spans="1:15" x14ac:dyDescent="0.25">
      <c r="A2" s="77" t="s">
        <v>95</v>
      </c>
      <c r="B2" s="78" t="s">
        <v>118</v>
      </c>
      <c r="G2" s="84">
        <v>1</v>
      </c>
      <c r="H2" s="78" t="s">
        <v>120</v>
      </c>
      <c r="I2" s="78" t="s">
        <v>113</v>
      </c>
      <c r="J2" s="78" t="s">
        <v>114</v>
      </c>
      <c r="K2" s="78">
        <v>20</v>
      </c>
      <c r="L2" s="85">
        <v>36</v>
      </c>
      <c r="N2" s="34">
        <v>2024</v>
      </c>
    </row>
    <row r="3" spans="1:15" x14ac:dyDescent="0.25">
      <c r="G3" s="84">
        <v>2</v>
      </c>
      <c r="H3" s="78" t="s">
        <v>119</v>
      </c>
      <c r="I3" s="78" t="s">
        <v>113</v>
      </c>
      <c r="J3" s="78" t="s">
        <v>174</v>
      </c>
      <c r="K3" s="78">
        <v>37</v>
      </c>
      <c r="L3" s="85">
        <v>49</v>
      </c>
    </row>
    <row r="4" spans="1:15" x14ac:dyDescent="0.25">
      <c r="G4" s="84">
        <v>3</v>
      </c>
      <c r="L4" s="85"/>
    </row>
    <row r="5" spans="1:15" x14ac:dyDescent="0.25">
      <c r="A5" s="86" t="s">
        <v>98</v>
      </c>
      <c r="B5" s="87" t="str">
        <f>"11/20/"&amp;(ReportInfo!N2)</f>
        <v>11/20/2024</v>
      </c>
      <c r="G5" s="84">
        <v>4</v>
      </c>
      <c r="L5" s="85"/>
    </row>
    <row r="6" spans="1:15" x14ac:dyDescent="0.25">
      <c r="A6" s="86" t="s">
        <v>99</v>
      </c>
      <c r="B6" s="79"/>
      <c r="G6" s="84">
        <v>5</v>
      </c>
      <c r="L6" s="85"/>
    </row>
    <row r="7" spans="1:15" x14ac:dyDescent="0.25">
      <c r="A7" s="86" t="s">
        <v>101</v>
      </c>
      <c r="B7" s="78" t="str">
        <f>TEXT(B5,"MMM")</f>
        <v>Nov</v>
      </c>
      <c r="G7" s="84">
        <v>6</v>
      </c>
      <c r="L7" s="85"/>
    </row>
    <row r="8" spans="1:15" x14ac:dyDescent="0.25">
      <c r="A8" s="86" t="s">
        <v>103</v>
      </c>
      <c r="B8" s="78">
        <f>IF(Jurors!F5="",1,Jurors!F5)</f>
        <v>1</v>
      </c>
      <c r="G8" s="84">
        <v>7</v>
      </c>
      <c r="L8" s="85"/>
    </row>
    <row r="9" spans="1:15" x14ac:dyDescent="0.25">
      <c r="A9" s="86" t="s">
        <v>100</v>
      </c>
      <c r="B9" s="88" t="str">
        <f>IF(Jurors!F4="",TEXT(EDATE(B5,-1),"MMM"),Jurors!F4)</f>
        <v>Oct</v>
      </c>
      <c r="C9" s="78" t="str">
        <f>IF(Jurors!F4="",TEXT(EDATE(B5,-1),"MMMM"),Jurors!F4)</f>
        <v>October</v>
      </c>
      <c r="D9" s="78" t="str">
        <f>IFERROR(INDEX(LookupData!E72:E75,MATCH(Jurors!F4,LookupData!D72:D75,0)),"Qtr1")</f>
        <v>Qtr1</v>
      </c>
      <c r="G9" s="84">
        <v>8</v>
      </c>
      <c r="L9" s="85"/>
    </row>
    <row r="10" spans="1:15" x14ac:dyDescent="0.25">
      <c r="A10" s="86" t="s">
        <v>102</v>
      </c>
      <c r="B10" s="78" t="str">
        <f>E1&amp;" CFY"&amp;(N2-2000)&amp;""&amp;(N2-1999)&amp;" "&amp;B1&amp;" "&amp;D9&amp;" Ver"&amp;B8&amp;" "&amp;TEXT(B5,"Mmddyy")&amp;".xlsx"</f>
        <v>None CFY2425 JurorMgmtPerf Qtr1 Ver1 112024.xlsx</v>
      </c>
      <c r="G10" s="84">
        <v>9</v>
      </c>
      <c r="L10" s="85"/>
    </row>
    <row r="11" spans="1:15" x14ac:dyDescent="0.25">
      <c r="A11" s="86" t="s">
        <v>104</v>
      </c>
      <c r="B11" s="78" t="str">
        <f>"R:\!CFY"&amp;(N2-2000)&amp;""&amp;(N2-1999)&amp;"\Incoming Reports\Jurors\"&amp;D9&amp;"\"</f>
        <v>R:\!CFY2425\Incoming Reports\Jurors\Qtr1\</v>
      </c>
      <c r="G11" s="84">
        <v>10</v>
      </c>
      <c r="L11" s="85"/>
    </row>
    <row r="12" spans="1:15" ht="14.25" thickBot="1" x14ac:dyDescent="0.3">
      <c r="G12" s="89">
        <v>11</v>
      </c>
      <c r="H12" s="90"/>
      <c r="I12" s="90"/>
      <c r="J12" s="90"/>
      <c r="K12" s="90"/>
      <c r="L12" s="91"/>
    </row>
    <row r="13" spans="1:15" x14ac:dyDescent="0.25">
      <c r="A13" s="86" t="s">
        <v>107</v>
      </c>
      <c r="B13" s="78">
        <v>2</v>
      </c>
    </row>
    <row r="20" spans="1:21" ht="40.5" x14ac:dyDescent="0.25">
      <c r="A20" s="77" t="s">
        <v>83</v>
      </c>
      <c r="B20" s="77" t="s">
        <v>105</v>
      </c>
      <c r="C20" s="77" t="s">
        <v>121</v>
      </c>
      <c r="D20" s="77" t="s">
        <v>122</v>
      </c>
      <c r="E20" s="77" t="s">
        <v>132</v>
      </c>
      <c r="F20" s="77" t="s">
        <v>133</v>
      </c>
      <c r="G20" s="77" t="s">
        <v>172</v>
      </c>
      <c r="H20" s="77" t="s">
        <v>173</v>
      </c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 t="s">
        <v>124</v>
      </c>
      <c r="T20" s="77" t="s">
        <v>106</v>
      </c>
    </row>
    <row r="21" spans="1:21" x14ac:dyDescent="0.25">
      <c r="A21" s="78">
        <f>IFERROR(INDEX(LookupData!A3:A69,MATCH(E1,LookupData!E3:E69,0)),0)</f>
        <v>0</v>
      </c>
      <c r="B21" s="78">
        <f>N2-1999</f>
        <v>25</v>
      </c>
      <c r="C21" s="78" t="s">
        <v>176</v>
      </c>
      <c r="D21" s="78" t="s">
        <v>177</v>
      </c>
      <c r="E21" s="78" t="s">
        <v>178</v>
      </c>
      <c r="F21" s="78" t="s">
        <v>125</v>
      </c>
      <c r="G21" s="92" t="str">
        <f ca="1">INDIRECT("Jurors!$C$10")</f>
        <v>Qtr 1: Oct - Dec</v>
      </c>
      <c r="H21" s="92">
        <f ca="1">INDIRECT("Jurors!$C$11")</f>
        <v>0</v>
      </c>
      <c r="S21" s="78">
        <v>1</v>
      </c>
      <c r="T21" s="78">
        <v>9</v>
      </c>
      <c r="U21" s="78">
        <v>1</v>
      </c>
    </row>
    <row r="22" spans="1:21" x14ac:dyDescent="0.25">
      <c r="A22" s="78">
        <f>$A$21</f>
        <v>0</v>
      </c>
      <c r="B22" s="78">
        <f>$B$21</f>
        <v>25</v>
      </c>
      <c r="C22" s="78" t="s">
        <v>176</v>
      </c>
      <c r="D22" s="78" t="s">
        <v>177</v>
      </c>
      <c r="E22" s="78" t="s">
        <v>179</v>
      </c>
      <c r="F22" s="78" t="s">
        <v>125</v>
      </c>
      <c r="G22" s="92" t="str">
        <f t="shared" ref="G22:G24" ca="1" si="0">INDIRECT("Jurors!$C$10")</f>
        <v>Qtr 1: Oct - Dec</v>
      </c>
      <c r="H22" s="78">
        <f ca="1">INDIRECT("Jurors!$C$13")</f>
        <v>0</v>
      </c>
      <c r="S22" s="78">
        <v>1</v>
      </c>
      <c r="T22" s="78">
        <v>9</v>
      </c>
      <c r="U22" s="78">
        <v>2</v>
      </c>
    </row>
    <row r="23" spans="1:21" x14ac:dyDescent="0.25">
      <c r="A23" s="78">
        <f t="shared" ref="A23:A36" si="1">$A$21</f>
        <v>0</v>
      </c>
      <c r="B23" s="78">
        <f t="shared" ref="B23:B36" si="2">$B$21</f>
        <v>25</v>
      </c>
      <c r="C23" s="78" t="s">
        <v>176</v>
      </c>
      <c r="D23" s="78" t="s">
        <v>177</v>
      </c>
      <c r="E23" s="78" t="s">
        <v>179</v>
      </c>
      <c r="F23" s="78" t="s">
        <v>148</v>
      </c>
      <c r="G23" s="92" t="str">
        <f t="shared" ca="1" si="0"/>
        <v>Qtr 1: Oct - Dec</v>
      </c>
      <c r="H23" s="78">
        <f ca="1">INDIRECT("Jurors!$C$14")</f>
        <v>0</v>
      </c>
      <c r="S23" s="78">
        <v>1</v>
      </c>
      <c r="T23" s="78">
        <v>9</v>
      </c>
      <c r="U23" s="78">
        <v>3</v>
      </c>
    </row>
    <row r="24" spans="1:21" x14ac:dyDescent="0.25">
      <c r="A24" s="78">
        <f t="shared" si="1"/>
        <v>0</v>
      </c>
      <c r="B24" s="78">
        <f t="shared" si="2"/>
        <v>25</v>
      </c>
      <c r="C24" s="78" t="s">
        <v>176</v>
      </c>
      <c r="D24" s="78" t="s">
        <v>177</v>
      </c>
      <c r="E24" s="78" t="s">
        <v>180</v>
      </c>
      <c r="F24" s="78" t="s">
        <v>126</v>
      </c>
      <c r="G24" s="92" t="str">
        <f t="shared" ca="1" si="0"/>
        <v>Qtr 1: Oct - Dec</v>
      </c>
      <c r="H24" s="78">
        <f ca="1">INDIRECT("Jurors!$C$15")</f>
        <v>1</v>
      </c>
      <c r="S24" s="78">
        <v>1</v>
      </c>
      <c r="T24" s="78">
        <v>9</v>
      </c>
      <c r="U24" s="78">
        <v>4</v>
      </c>
    </row>
    <row r="25" spans="1:21" x14ac:dyDescent="0.25">
      <c r="A25" s="78">
        <f t="shared" si="1"/>
        <v>0</v>
      </c>
      <c r="B25" s="78">
        <f t="shared" si="2"/>
        <v>25</v>
      </c>
      <c r="C25" s="78" t="s">
        <v>176</v>
      </c>
      <c r="D25" s="78" t="s">
        <v>177</v>
      </c>
      <c r="E25" s="78" t="s">
        <v>178</v>
      </c>
      <c r="F25" s="78" t="s">
        <v>125</v>
      </c>
      <c r="G25" s="92" t="str">
        <f ca="1">INDIRECT("Jurors!$D$10")</f>
        <v>Qtr 2: Jan - Mar</v>
      </c>
      <c r="H25" s="92">
        <f ca="1">INDIRECT("Jurors!$D$11")</f>
        <v>0</v>
      </c>
      <c r="T25" s="78">
        <v>9</v>
      </c>
      <c r="U25" s="78">
        <v>5</v>
      </c>
    </row>
    <row r="26" spans="1:21" x14ac:dyDescent="0.25">
      <c r="A26" s="78">
        <f t="shared" si="1"/>
        <v>0</v>
      </c>
      <c r="B26" s="78">
        <f t="shared" si="2"/>
        <v>25</v>
      </c>
      <c r="C26" s="78" t="s">
        <v>176</v>
      </c>
      <c r="D26" s="78" t="s">
        <v>177</v>
      </c>
      <c r="E26" s="78" t="s">
        <v>179</v>
      </c>
      <c r="F26" s="78" t="s">
        <v>125</v>
      </c>
      <c r="G26" s="92" t="str">
        <f t="shared" ref="G26:G28" ca="1" si="3">INDIRECT("Jurors!$D$10")</f>
        <v>Qtr 2: Jan - Mar</v>
      </c>
      <c r="H26" s="78">
        <f ca="1">INDIRECT("Jurors!$D$13")</f>
        <v>0</v>
      </c>
      <c r="T26" s="78">
        <v>9</v>
      </c>
      <c r="U26" s="78">
        <v>6</v>
      </c>
    </row>
    <row r="27" spans="1:21" x14ac:dyDescent="0.25">
      <c r="A27" s="78">
        <f t="shared" si="1"/>
        <v>0</v>
      </c>
      <c r="B27" s="78">
        <f t="shared" si="2"/>
        <v>25</v>
      </c>
      <c r="C27" s="78" t="s">
        <v>176</v>
      </c>
      <c r="D27" s="78" t="s">
        <v>177</v>
      </c>
      <c r="E27" s="78" t="s">
        <v>179</v>
      </c>
      <c r="F27" s="78" t="s">
        <v>148</v>
      </c>
      <c r="G27" s="92" t="str">
        <f t="shared" ca="1" si="3"/>
        <v>Qtr 2: Jan - Mar</v>
      </c>
      <c r="H27" s="78">
        <f ca="1">INDIRECT("Jurors!$D$14")</f>
        <v>0</v>
      </c>
      <c r="T27" s="78">
        <v>9</v>
      </c>
      <c r="U27" s="78">
        <v>7</v>
      </c>
    </row>
    <row r="28" spans="1:21" x14ac:dyDescent="0.25">
      <c r="A28" s="78">
        <f t="shared" si="1"/>
        <v>0</v>
      </c>
      <c r="B28" s="78">
        <f t="shared" si="2"/>
        <v>25</v>
      </c>
      <c r="C28" s="78" t="s">
        <v>176</v>
      </c>
      <c r="D28" s="78" t="s">
        <v>177</v>
      </c>
      <c r="E28" s="78" t="s">
        <v>180</v>
      </c>
      <c r="F28" s="78" t="s">
        <v>126</v>
      </c>
      <c r="G28" s="92" t="str">
        <f t="shared" ca="1" si="3"/>
        <v>Qtr 2: Jan - Mar</v>
      </c>
      <c r="H28" s="78">
        <f ca="1">INDIRECT("Jurors!$D$15")</f>
        <v>1</v>
      </c>
      <c r="T28" s="78">
        <v>9</v>
      </c>
      <c r="U28" s="78">
        <v>8</v>
      </c>
    </row>
    <row r="29" spans="1:21" x14ac:dyDescent="0.25">
      <c r="A29" s="78">
        <f t="shared" si="1"/>
        <v>0</v>
      </c>
      <c r="B29" s="78">
        <f t="shared" si="2"/>
        <v>25</v>
      </c>
      <c r="C29" s="78" t="s">
        <v>176</v>
      </c>
      <c r="D29" s="78" t="s">
        <v>177</v>
      </c>
      <c r="E29" s="78" t="s">
        <v>178</v>
      </c>
      <c r="F29" s="78" t="s">
        <v>125</v>
      </c>
      <c r="G29" s="92" t="str">
        <f t="shared" ref="G29:G31" ca="1" si="4">INDIRECT("Jurors!$E$10")</f>
        <v>Qtr 3: Apr - Jun</v>
      </c>
      <c r="H29" s="92">
        <f ca="1">INDIRECT("Jurors!$E$11")</f>
        <v>0</v>
      </c>
      <c r="T29" s="78">
        <v>9</v>
      </c>
      <c r="U29" s="78">
        <v>9</v>
      </c>
    </row>
    <row r="30" spans="1:21" x14ac:dyDescent="0.25">
      <c r="A30" s="78">
        <f t="shared" si="1"/>
        <v>0</v>
      </c>
      <c r="B30" s="78">
        <f t="shared" si="2"/>
        <v>25</v>
      </c>
      <c r="C30" s="78" t="s">
        <v>176</v>
      </c>
      <c r="D30" s="78" t="s">
        <v>177</v>
      </c>
      <c r="E30" s="78" t="s">
        <v>179</v>
      </c>
      <c r="F30" s="78" t="s">
        <v>125</v>
      </c>
      <c r="G30" s="92" t="str">
        <f t="shared" ca="1" si="4"/>
        <v>Qtr 3: Apr - Jun</v>
      </c>
      <c r="H30" s="78">
        <f ca="1">INDIRECT("Jurors!$E$13")</f>
        <v>0</v>
      </c>
      <c r="T30" s="78">
        <v>9</v>
      </c>
      <c r="U30" s="78">
        <v>10</v>
      </c>
    </row>
    <row r="31" spans="1:21" x14ac:dyDescent="0.25">
      <c r="A31" s="78">
        <f t="shared" si="1"/>
        <v>0</v>
      </c>
      <c r="B31" s="78">
        <f t="shared" si="2"/>
        <v>25</v>
      </c>
      <c r="C31" s="78" t="s">
        <v>176</v>
      </c>
      <c r="D31" s="78" t="s">
        <v>177</v>
      </c>
      <c r="E31" s="78" t="s">
        <v>179</v>
      </c>
      <c r="F31" s="78" t="s">
        <v>148</v>
      </c>
      <c r="G31" s="92" t="str">
        <f t="shared" ca="1" si="4"/>
        <v>Qtr 3: Apr - Jun</v>
      </c>
      <c r="H31" s="78">
        <f ca="1">INDIRECT("Jurors!$E$14")</f>
        <v>0</v>
      </c>
      <c r="T31" s="78">
        <v>9</v>
      </c>
      <c r="U31" s="78">
        <v>11</v>
      </c>
    </row>
    <row r="32" spans="1:21" x14ac:dyDescent="0.25">
      <c r="A32" s="78">
        <f t="shared" si="1"/>
        <v>0</v>
      </c>
      <c r="B32" s="78">
        <f t="shared" si="2"/>
        <v>25</v>
      </c>
      <c r="C32" s="78" t="s">
        <v>176</v>
      </c>
      <c r="D32" s="78" t="s">
        <v>177</v>
      </c>
      <c r="E32" s="78" t="s">
        <v>180</v>
      </c>
      <c r="F32" s="78" t="s">
        <v>126</v>
      </c>
      <c r="G32" s="92" t="str">
        <f ca="1">INDIRECT("Jurors!$E$10")</f>
        <v>Qtr 3: Apr - Jun</v>
      </c>
      <c r="H32" s="78">
        <f ca="1">INDIRECT("Jurors!$E$15")</f>
        <v>1</v>
      </c>
      <c r="T32" s="78">
        <v>9</v>
      </c>
      <c r="U32" s="78">
        <v>12</v>
      </c>
    </row>
    <row r="33" spans="1:21" x14ac:dyDescent="0.25">
      <c r="A33" s="78">
        <f t="shared" si="1"/>
        <v>0</v>
      </c>
      <c r="B33" s="78">
        <f t="shared" si="2"/>
        <v>25</v>
      </c>
      <c r="C33" s="78" t="s">
        <v>176</v>
      </c>
      <c r="D33" s="78" t="s">
        <v>177</v>
      </c>
      <c r="E33" s="78" t="s">
        <v>178</v>
      </c>
      <c r="F33" s="78" t="s">
        <v>125</v>
      </c>
      <c r="G33" s="92" t="str">
        <f ca="1">INDIRECT("Jurors!$F$10")</f>
        <v>Qtr 4: Jul - Sep</v>
      </c>
      <c r="H33" s="92">
        <f ca="1">INDIRECT("Jurors!$F$11")</f>
        <v>0</v>
      </c>
      <c r="T33" s="78">
        <v>9</v>
      </c>
      <c r="U33" s="78">
        <v>13</v>
      </c>
    </row>
    <row r="34" spans="1:21" x14ac:dyDescent="0.25">
      <c r="A34" s="78">
        <f t="shared" si="1"/>
        <v>0</v>
      </c>
      <c r="B34" s="78">
        <f t="shared" si="2"/>
        <v>25</v>
      </c>
      <c r="C34" s="78" t="s">
        <v>176</v>
      </c>
      <c r="D34" s="78" t="s">
        <v>177</v>
      </c>
      <c r="E34" s="78" t="s">
        <v>179</v>
      </c>
      <c r="F34" s="78" t="s">
        <v>125</v>
      </c>
      <c r="G34" s="92" t="str">
        <f t="shared" ref="G34:G36" ca="1" si="5">INDIRECT("Jurors!$F$10")</f>
        <v>Qtr 4: Jul - Sep</v>
      </c>
      <c r="H34" s="78">
        <f ca="1">INDIRECT("Jurors!$F$13")</f>
        <v>0</v>
      </c>
      <c r="T34" s="78">
        <v>9</v>
      </c>
      <c r="U34" s="78">
        <v>14</v>
      </c>
    </row>
    <row r="35" spans="1:21" x14ac:dyDescent="0.25">
      <c r="A35" s="78">
        <f t="shared" si="1"/>
        <v>0</v>
      </c>
      <c r="B35" s="78">
        <f t="shared" si="2"/>
        <v>25</v>
      </c>
      <c r="C35" s="78" t="s">
        <v>176</v>
      </c>
      <c r="D35" s="78" t="s">
        <v>177</v>
      </c>
      <c r="E35" s="78" t="s">
        <v>179</v>
      </c>
      <c r="F35" s="78" t="s">
        <v>148</v>
      </c>
      <c r="G35" s="92" t="str">
        <f t="shared" ca="1" si="5"/>
        <v>Qtr 4: Jul - Sep</v>
      </c>
      <c r="H35" s="78">
        <f ca="1">INDIRECT("Jurors!$F$14")</f>
        <v>0</v>
      </c>
      <c r="T35" s="78">
        <v>9</v>
      </c>
      <c r="U35" s="78">
        <v>15</v>
      </c>
    </row>
    <row r="36" spans="1:21" x14ac:dyDescent="0.25">
      <c r="A36" s="78">
        <f t="shared" si="1"/>
        <v>0</v>
      </c>
      <c r="B36" s="78">
        <f t="shared" si="2"/>
        <v>25</v>
      </c>
      <c r="C36" s="78" t="s">
        <v>176</v>
      </c>
      <c r="D36" s="78" t="s">
        <v>177</v>
      </c>
      <c r="E36" s="78" t="s">
        <v>180</v>
      </c>
      <c r="F36" s="78" t="s">
        <v>126</v>
      </c>
      <c r="G36" s="92" t="str">
        <f t="shared" ca="1" si="5"/>
        <v>Qtr 4: Jul - Sep</v>
      </c>
      <c r="H36" s="78">
        <f ca="1">INDIRECT("Jurors!$F$15")</f>
        <v>1</v>
      </c>
      <c r="T36" s="78">
        <v>9</v>
      </c>
      <c r="U36" s="78">
        <v>16</v>
      </c>
    </row>
    <row r="37" spans="1:21" ht="27" x14ac:dyDescent="0.25">
      <c r="A37" s="77" t="s">
        <v>83</v>
      </c>
      <c r="B37" s="77" t="s">
        <v>105</v>
      </c>
      <c r="C37" s="77" t="s">
        <v>127</v>
      </c>
      <c r="D37" s="77" t="s">
        <v>128</v>
      </c>
      <c r="E37" s="77" t="s">
        <v>123</v>
      </c>
      <c r="F37" s="77" t="s">
        <v>129</v>
      </c>
      <c r="G37" s="77" t="s">
        <v>172</v>
      </c>
      <c r="H37" s="77" t="s">
        <v>173</v>
      </c>
      <c r="I37" s="77" t="s">
        <v>106</v>
      </c>
    </row>
    <row r="38" spans="1:21" x14ac:dyDescent="0.25">
      <c r="A38" s="78">
        <f>$A$21</f>
        <v>0</v>
      </c>
      <c r="B38" s="78">
        <f>$B$21</f>
        <v>25</v>
      </c>
      <c r="C38" s="78" t="s">
        <v>175</v>
      </c>
      <c r="D38" s="78" t="s">
        <v>177</v>
      </c>
      <c r="E38" s="78" t="s">
        <v>180</v>
      </c>
      <c r="F38" s="78" t="s">
        <v>116</v>
      </c>
      <c r="G38" s="92" t="str">
        <f ca="1">INDIRECT("Jurors!$C$10")</f>
        <v>Qtr 1: Oct - Dec</v>
      </c>
      <c r="H38" s="78">
        <f ca="1">INDIRECT("Jurors!$C$23")</f>
        <v>0</v>
      </c>
      <c r="I38" s="78">
        <v>9</v>
      </c>
      <c r="U38" s="78">
        <v>17</v>
      </c>
    </row>
    <row r="39" spans="1:21" x14ac:dyDescent="0.25">
      <c r="A39" s="78">
        <f t="shared" ref="A39" si="6">$A$21</f>
        <v>0</v>
      </c>
      <c r="B39" s="78">
        <f t="shared" ref="B39:B49" si="7">$B$21</f>
        <v>25</v>
      </c>
      <c r="C39" s="78" t="s">
        <v>175</v>
      </c>
      <c r="D39" s="78" t="s">
        <v>177</v>
      </c>
      <c r="E39" s="78" t="s">
        <v>180</v>
      </c>
      <c r="F39" s="78" t="s">
        <v>130</v>
      </c>
      <c r="G39" s="92" t="str">
        <f t="shared" ref="G39:G40" ca="1" si="8">INDIRECT("Jurors!$C$10")</f>
        <v>Qtr 1: Oct - Dec</v>
      </c>
      <c r="H39" s="78">
        <f ca="1">INDIRECT("Jurors!$D$23")</f>
        <v>0</v>
      </c>
      <c r="I39" s="78">
        <v>9</v>
      </c>
      <c r="U39" s="78">
        <v>18</v>
      </c>
    </row>
    <row r="40" spans="1:21" x14ac:dyDescent="0.25">
      <c r="A40" s="78">
        <f>$A$21</f>
        <v>0</v>
      </c>
      <c r="B40" s="78">
        <f t="shared" si="7"/>
        <v>25</v>
      </c>
      <c r="C40" s="78" t="s">
        <v>175</v>
      </c>
      <c r="D40" s="78" t="s">
        <v>177</v>
      </c>
      <c r="E40" s="78" t="s">
        <v>180</v>
      </c>
      <c r="F40" s="78" t="s">
        <v>131</v>
      </c>
      <c r="G40" s="92" t="str">
        <f t="shared" ca="1" si="8"/>
        <v>Qtr 1: Oct - Dec</v>
      </c>
      <c r="H40" s="78">
        <f ca="1">IF($H$24&lt;$S$21,1,0)</f>
        <v>0</v>
      </c>
      <c r="I40" s="78">
        <v>9</v>
      </c>
      <c r="U40" s="78">
        <v>19</v>
      </c>
    </row>
    <row r="41" spans="1:21" x14ac:dyDescent="0.25">
      <c r="A41" s="78">
        <f t="shared" ref="A41:A49" si="9">$A$21</f>
        <v>0</v>
      </c>
      <c r="B41" s="78">
        <f t="shared" si="7"/>
        <v>25</v>
      </c>
      <c r="C41" s="78" t="s">
        <v>175</v>
      </c>
      <c r="D41" s="78" t="s">
        <v>177</v>
      </c>
      <c r="E41" s="78" t="s">
        <v>180</v>
      </c>
      <c r="F41" s="78" t="s">
        <v>116</v>
      </c>
      <c r="G41" s="92" t="str">
        <f ca="1">INDIRECT("Jurors!$D$10")</f>
        <v>Qtr 2: Jan - Mar</v>
      </c>
      <c r="H41" s="78">
        <f ca="1">INDIRECT("Jurors!$E$23")</f>
        <v>0</v>
      </c>
      <c r="I41" s="78">
        <v>9</v>
      </c>
      <c r="U41" s="78">
        <v>20</v>
      </c>
    </row>
    <row r="42" spans="1:21" x14ac:dyDescent="0.25">
      <c r="A42" s="78">
        <f t="shared" si="9"/>
        <v>0</v>
      </c>
      <c r="B42" s="78">
        <f t="shared" si="7"/>
        <v>25</v>
      </c>
      <c r="C42" s="78" t="s">
        <v>175</v>
      </c>
      <c r="D42" s="78" t="s">
        <v>177</v>
      </c>
      <c r="E42" s="78" t="s">
        <v>180</v>
      </c>
      <c r="F42" s="78" t="s">
        <v>130</v>
      </c>
      <c r="G42" s="92" t="str">
        <f t="shared" ref="G42:G43" ca="1" si="10">INDIRECT("Jurors!$D$10")</f>
        <v>Qtr 2: Jan - Mar</v>
      </c>
      <c r="H42" s="78">
        <f ca="1">INDIRECT("Jurors!$F$23")</f>
        <v>0</v>
      </c>
      <c r="I42" s="78">
        <v>9</v>
      </c>
      <c r="U42" s="78">
        <v>21</v>
      </c>
    </row>
    <row r="43" spans="1:21" x14ac:dyDescent="0.25">
      <c r="A43" s="78">
        <f t="shared" si="9"/>
        <v>0</v>
      </c>
      <c r="B43" s="78">
        <f t="shared" si="7"/>
        <v>25</v>
      </c>
      <c r="C43" s="78" t="s">
        <v>175</v>
      </c>
      <c r="D43" s="78" t="s">
        <v>177</v>
      </c>
      <c r="E43" s="78" t="s">
        <v>180</v>
      </c>
      <c r="F43" s="78" t="s">
        <v>131</v>
      </c>
      <c r="G43" s="92" t="str">
        <f t="shared" ca="1" si="10"/>
        <v>Qtr 2: Jan - Mar</v>
      </c>
      <c r="H43" s="78">
        <f ca="1">IF($H$28&lt;$S$22,1,0)</f>
        <v>0</v>
      </c>
      <c r="I43" s="78">
        <v>9</v>
      </c>
      <c r="U43" s="78">
        <v>22</v>
      </c>
    </row>
    <row r="44" spans="1:21" x14ac:dyDescent="0.25">
      <c r="A44" s="78">
        <f t="shared" si="9"/>
        <v>0</v>
      </c>
      <c r="B44" s="78">
        <f t="shared" si="7"/>
        <v>25</v>
      </c>
      <c r="C44" s="78" t="s">
        <v>175</v>
      </c>
      <c r="D44" s="78" t="s">
        <v>177</v>
      </c>
      <c r="E44" s="78" t="s">
        <v>180</v>
      </c>
      <c r="F44" s="78" t="s">
        <v>116</v>
      </c>
      <c r="G44" s="92" t="str">
        <f ca="1">INDIRECT("Jurors!$E$10")</f>
        <v>Qtr 3: Apr - Jun</v>
      </c>
      <c r="H44" s="78">
        <f ca="1">INDIRECT("Jurors!$G$23")</f>
        <v>0</v>
      </c>
      <c r="I44" s="78">
        <v>9</v>
      </c>
      <c r="U44" s="78">
        <v>23</v>
      </c>
    </row>
    <row r="45" spans="1:21" x14ac:dyDescent="0.25">
      <c r="A45" s="78">
        <f t="shared" si="9"/>
        <v>0</v>
      </c>
      <c r="B45" s="78">
        <f t="shared" si="7"/>
        <v>25</v>
      </c>
      <c r="C45" s="78" t="s">
        <v>175</v>
      </c>
      <c r="D45" s="78" t="s">
        <v>177</v>
      </c>
      <c r="E45" s="78" t="s">
        <v>180</v>
      </c>
      <c r="F45" s="78" t="s">
        <v>130</v>
      </c>
      <c r="G45" s="92" t="str">
        <f t="shared" ref="G45:G46" ca="1" si="11">INDIRECT("Jurors!$E$10")</f>
        <v>Qtr 3: Apr - Jun</v>
      </c>
      <c r="H45" s="78">
        <f ca="1">INDIRECT("Jurors!$H$23")</f>
        <v>0</v>
      </c>
      <c r="I45" s="78">
        <v>9</v>
      </c>
      <c r="U45" s="78">
        <v>24</v>
      </c>
    </row>
    <row r="46" spans="1:21" x14ac:dyDescent="0.25">
      <c r="A46" s="78">
        <f t="shared" si="9"/>
        <v>0</v>
      </c>
      <c r="B46" s="78">
        <f t="shared" si="7"/>
        <v>25</v>
      </c>
      <c r="C46" s="78" t="s">
        <v>175</v>
      </c>
      <c r="D46" s="78" t="s">
        <v>177</v>
      </c>
      <c r="E46" s="78" t="s">
        <v>180</v>
      </c>
      <c r="F46" s="78" t="s">
        <v>131</v>
      </c>
      <c r="G46" s="92" t="str">
        <f t="shared" ca="1" si="11"/>
        <v>Qtr 3: Apr - Jun</v>
      </c>
      <c r="H46" s="78">
        <f ca="1">IF($H$32&lt;$S$23,1,0)</f>
        <v>0</v>
      </c>
      <c r="I46" s="78">
        <v>9</v>
      </c>
      <c r="U46" s="78">
        <v>25</v>
      </c>
    </row>
    <row r="47" spans="1:21" x14ac:dyDescent="0.25">
      <c r="A47" s="78">
        <f t="shared" si="9"/>
        <v>0</v>
      </c>
      <c r="B47" s="78">
        <f t="shared" si="7"/>
        <v>25</v>
      </c>
      <c r="C47" s="78" t="s">
        <v>175</v>
      </c>
      <c r="D47" s="78" t="s">
        <v>177</v>
      </c>
      <c r="E47" s="78" t="s">
        <v>180</v>
      </c>
      <c r="F47" s="78" t="s">
        <v>116</v>
      </c>
      <c r="G47" s="92" t="str">
        <f ca="1">INDIRECT("Jurors!$F$10")</f>
        <v>Qtr 4: Jul - Sep</v>
      </c>
      <c r="H47" s="78">
        <f ca="1">INDIRECT("Jurors!$I$23")</f>
        <v>0</v>
      </c>
      <c r="I47" s="78">
        <v>9</v>
      </c>
      <c r="U47" s="78">
        <v>26</v>
      </c>
    </row>
    <row r="48" spans="1:21" x14ac:dyDescent="0.25">
      <c r="A48" s="78">
        <f t="shared" si="9"/>
        <v>0</v>
      </c>
      <c r="B48" s="78">
        <f t="shared" si="7"/>
        <v>25</v>
      </c>
      <c r="C48" s="78" t="s">
        <v>175</v>
      </c>
      <c r="D48" s="78" t="s">
        <v>177</v>
      </c>
      <c r="E48" s="78" t="s">
        <v>180</v>
      </c>
      <c r="F48" s="78" t="s">
        <v>130</v>
      </c>
      <c r="G48" s="92" t="str">
        <f t="shared" ref="G48:G49" ca="1" si="12">INDIRECT("Jurors!$F$10")</f>
        <v>Qtr 4: Jul - Sep</v>
      </c>
      <c r="H48" s="78">
        <f ca="1">INDIRECT("Jurors!$J$23")</f>
        <v>0</v>
      </c>
      <c r="I48" s="78">
        <v>9</v>
      </c>
      <c r="U48" s="78">
        <v>27</v>
      </c>
    </row>
    <row r="49" spans="1:21" x14ac:dyDescent="0.25">
      <c r="A49" s="78">
        <f t="shared" si="9"/>
        <v>0</v>
      </c>
      <c r="B49" s="78">
        <f t="shared" si="7"/>
        <v>25</v>
      </c>
      <c r="C49" s="78" t="s">
        <v>175</v>
      </c>
      <c r="D49" s="78" t="s">
        <v>177</v>
      </c>
      <c r="E49" s="78" t="s">
        <v>180</v>
      </c>
      <c r="F49" s="78" t="s">
        <v>131</v>
      </c>
      <c r="G49" s="92" t="str">
        <f t="shared" ca="1" si="12"/>
        <v>Qtr 4: Jul - Sep</v>
      </c>
      <c r="H49" s="78">
        <f ca="1">IF($H$36&lt;$S$24,1,0)</f>
        <v>0</v>
      </c>
      <c r="I49" s="78">
        <v>9</v>
      </c>
      <c r="U49" s="78">
        <v>28</v>
      </c>
    </row>
  </sheetData>
  <sheetProtection algorithmName="SHA-512" hashValue="WwZnng3x46IZCErFfchARQe9pL3wAhjljKTBGVZhHKpX60OpgX19brBBGvU7ShMP6njusN7ofuc+lmcS+++1Iw==" saltValue="PLFYftMtJg0wImGW9He0Cg==" spinCount="100000" sheet="1"/>
  <mergeCells count="1">
    <mergeCell ref="N1:O1"/>
  </mergeCells>
  <phoneticPr fontId="4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Jurors</vt:lpstr>
      <vt:lpstr>LookupData</vt:lpstr>
      <vt:lpstr>ReportInfo</vt:lpstr>
      <vt:lpstr>Jurors!Print_Area</vt:lpstr>
      <vt:lpstr>Jurors!Print_Titles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Leonard Carper</cp:lastModifiedBy>
  <cp:lastPrinted>2024-10-24T13:20:18Z</cp:lastPrinted>
  <dcterms:created xsi:type="dcterms:W3CDTF">1996-10-14T23:33:28Z</dcterms:created>
  <dcterms:modified xsi:type="dcterms:W3CDTF">2024-10-24T13:27:01Z</dcterms:modified>
</cp:coreProperties>
</file>