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!CFY2425\Forms &amp; Instructions\6 Standard\Quarterly\"/>
    </mc:Choice>
  </mc:AlternateContent>
  <xr:revisionPtr revIDLastSave="0" documentId="13_ncr:1_{EA3074A4-C420-4B66-84C9-76A4FDF79714}" xr6:coauthVersionLast="47" xr6:coauthVersionMax="47" xr10:uidLastSave="{00000000-0000-0000-0000-000000000000}"/>
  <workbookProtection workbookAlgorithmName="SHA-512" workbookHashValue="CWmNo/PWJYfBEaQ5+lTKgI9VqRJPqVlvzGtOqwGwZR/bhBS0elOM+32aOXPA9aDwC4zDLOAza1KNw0w2NjhtEg==" workbookSaltValue="NY5rFnMGxLsdRPXBfBsVaw==" workbookSpinCount="100000" lockStructure="1"/>
  <bookViews>
    <workbookView xWindow="28680" yWindow="-120" windowWidth="29040" windowHeight="15840" xr2:uid="{D1F0E4BE-6E51-4384-A818-641C9BB0D94C}"/>
  </bookViews>
  <sheets>
    <sheet name="Qtr 1 Oct-Dec" sheetId="1" r:id="rId1"/>
    <sheet name="Qtr 2 Jan-Mar" sheetId="7" r:id="rId2"/>
    <sheet name="Qtr 3 Apr-Jun" sheetId="8" r:id="rId3"/>
    <sheet name="Qtr 4 Jul-Sep" sheetId="9" r:id="rId4"/>
    <sheet name="Annual Summary" sheetId="10" r:id="rId5"/>
    <sheet name="LookupData" sheetId="5" state="hidden" r:id="rId6"/>
    <sheet name="ReportInfo" sheetId="6" state="hidden" r:id="rId7"/>
  </sheets>
  <externalReferences>
    <externalReference r:id="rId8"/>
  </externalReferences>
  <definedNames>
    <definedName name="_xlnm.Print_Area" localSheetId="4">'Annual Summary'!$A$1:$J$27</definedName>
    <definedName name="_xlnm.Print_Area" localSheetId="0">'Qtr 1 Oct-Dec'!$A$1:$R$66</definedName>
    <definedName name="_xlnm.Print_Area" localSheetId="1">'Qtr 2 Jan-Mar'!$A$1:$R$66</definedName>
    <definedName name="_xlnm.Print_Area" localSheetId="2">'Qtr 3 Apr-Jun'!$A$1:$R$66</definedName>
    <definedName name="_xlnm.Print_Area" localSheetId="3">'Qtr 4 Jul-Sep'!$A$1:$R$66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6" l="1"/>
  <c r="D327" i="6"/>
  <c r="D326" i="6"/>
  <c r="D325" i="6"/>
  <c r="D324" i="6"/>
  <c r="A324" i="6"/>
  <c r="A325" i="6"/>
  <c r="A326" i="6"/>
  <c r="A327" i="6"/>
  <c r="D323" i="6"/>
  <c r="D322" i="6"/>
  <c r="D321" i="6"/>
  <c r="D320" i="6"/>
  <c r="C319" i="6"/>
  <c r="G318" i="6"/>
  <c r="E318" i="6"/>
  <c r="D318" i="6"/>
  <c r="C318" i="6"/>
  <c r="G317" i="6"/>
  <c r="F317" i="6"/>
  <c r="E317" i="6"/>
  <c r="D317" i="6"/>
  <c r="C317" i="6"/>
  <c r="G316" i="6"/>
  <c r="F316" i="6"/>
  <c r="E316" i="6"/>
  <c r="D316" i="6"/>
  <c r="C316" i="6"/>
  <c r="G315" i="6"/>
  <c r="F315" i="6"/>
  <c r="E315" i="6"/>
  <c r="D315" i="6"/>
  <c r="C315" i="6"/>
  <c r="G314" i="6"/>
  <c r="F314" i="6"/>
  <c r="E314" i="6"/>
  <c r="D314" i="6"/>
  <c r="C314" i="6"/>
  <c r="G313" i="6"/>
  <c r="F313" i="6"/>
  <c r="E313" i="6"/>
  <c r="D313" i="6"/>
  <c r="C313" i="6"/>
  <c r="G312" i="6"/>
  <c r="F312" i="6"/>
  <c r="E312" i="6"/>
  <c r="D312" i="6"/>
  <c r="C312" i="6"/>
  <c r="G311" i="6"/>
  <c r="F311" i="6"/>
  <c r="E311" i="6"/>
  <c r="D311" i="6"/>
  <c r="C311" i="6"/>
  <c r="G310" i="6"/>
  <c r="F310" i="6"/>
  <c r="E310" i="6"/>
  <c r="D310" i="6"/>
  <c r="C310" i="6"/>
  <c r="G309" i="6"/>
  <c r="F309" i="6"/>
  <c r="E309" i="6"/>
  <c r="D309" i="6"/>
  <c r="C309" i="6"/>
  <c r="G308" i="6"/>
  <c r="F308" i="6"/>
  <c r="E308" i="6"/>
  <c r="D308" i="6"/>
  <c r="C308" i="6"/>
  <c r="G307" i="6"/>
  <c r="F307" i="6"/>
  <c r="E307" i="6"/>
  <c r="D307" i="6"/>
  <c r="C307" i="6"/>
  <c r="G306" i="6"/>
  <c r="F306" i="6"/>
  <c r="E306" i="6"/>
  <c r="D306" i="6"/>
  <c r="C306" i="6"/>
  <c r="G305" i="6"/>
  <c r="F305" i="6"/>
  <c r="E305" i="6"/>
  <c r="D305" i="6"/>
  <c r="C305" i="6"/>
  <c r="G304" i="6"/>
  <c r="F304" i="6"/>
  <c r="E304" i="6"/>
  <c r="D304" i="6"/>
  <c r="C304" i="6"/>
  <c r="G303" i="6"/>
  <c r="F303" i="6"/>
  <c r="E303" i="6"/>
  <c r="D303" i="6"/>
  <c r="C303" i="6"/>
  <c r="G302" i="6"/>
  <c r="F302" i="6"/>
  <c r="E302" i="6"/>
  <c r="D302" i="6"/>
  <c r="C302" i="6"/>
  <c r="G301" i="6"/>
  <c r="F301" i="6"/>
  <c r="E301" i="6"/>
  <c r="D301" i="6"/>
  <c r="C301" i="6"/>
  <c r="G300" i="6"/>
  <c r="F300" i="6"/>
  <c r="E300" i="6"/>
  <c r="D300" i="6"/>
  <c r="C300" i="6"/>
  <c r="G299" i="6"/>
  <c r="E299" i="6"/>
  <c r="D299" i="6"/>
  <c r="C299" i="6"/>
  <c r="G298" i="6"/>
  <c r="E298" i="6"/>
  <c r="D298" i="6"/>
  <c r="C298" i="6"/>
  <c r="G297" i="6"/>
  <c r="F297" i="6"/>
  <c r="E297" i="6"/>
  <c r="D297" i="6"/>
  <c r="C297" i="6"/>
  <c r="G296" i="6"/>
  <c r="F296" i="6"/>
  <c r="E296" i="6"/>
  <c r="D296" i="6"/>
  <c r="C296" i="6"/>
  <c r="G295" i="6"/>
  <c r="F295" i="6"/>
  <c r="E295" i="6"/>
  <c r="D295" i="6"/>
  <c r="C295" i="6"/>
  <c r="G294" i="6"/>
  <c r="F294" i="6"/>
  <c r="E294" i="6"/>
  <c r="D294" i="6"/>
  <c r="C294" i="6"/>
  <c r="G293" i="6"/>
  <c r="F293" i="6"/>
  <c r="E293" i="6"/>
  <c r="D293" i="6"/>
  <c r="C293" i="6"/>
  <c r="G292" i="6"/>
  <c r="F292" i="6"/>
  <c r="E292" i="6"/>
  <c r="D292" i="6"/>
  <c r="C292" i="6"/>
  <c r="G291" i="6"/>
  <c r="F291" i="6"/>
  <c r="E291" i="6"/>
  <c r="D291" i="6"/>
  <c r="C291" i="6"/>
  <c r="G290" i="6"/>
  <c r="F290" i="6"/>
  <c r="E290" i="6"/>
  <c r="D290" i="6"/>
  <c r="C290" i="6"/>
  <c r="G289" i="6"/>
  <c r="F289" i="6"/>
  <c r="E289" i="6"/>
  <c r="D289" i="6"/>
  <c r="C289" i="6"/>
  <c r="G288" i="6"/>
  <c r="F288" i="6"/>
  <c r="E288" i="6"/>
  <c r="D288" i="6"/>
  <c r="C288" i="6"/>
  <c r="G287" i="6"/>
  <c r="F287" i="6"/>
  <c r="E287" i="6"/>
  <c r="D287" i="6"/>
  <c r="C287" i="6"/>
  <c r="G286" i="6"/>
  <c r="F286" i="6"/>
  <c r="E286" i="6"/>
  <c r="D286" i="6"/>
  <c r="C286" i="6"/>
  <c r="G285" i="6"/>
  <c r="F285" i="6"/>
  <c r="E285" i="6"/>
  <c r="D285" i="6"/>
  <c r="C285" i="6"/>
  <c r="G284" i="6"/>
  <c r="F284" i="6"/>
  <c r="E284" i="6"/>
  <c r="D284" i="6"/>
  <c r="C284" i="6"/>
  <c r="G283" i="6"/>
  <c r="F283" i="6"/>
  <c r="E283" i="6"/>
  <c r="D283" i="6"/>
  <c r="C283" i="6"/>
  <c r="G282" i="6"/>
  <c r="F282" i="6"/>
  <c r="E282" i="6"/>
  <c r="D282" i="6"/>
  <c r="C282" i="6"/>
  <c r="G281" i="6"/>
  <c r="F281" i="6"/>
  <c r="E281" i="6"/>
  <c r="D281" i="6"/>
  <c r="C281" i="6"/>
  <c r="G280" i="6"/>
  <c r="F280" i="6"/>
  <c r="E280" i="6"/>
  <c r="D280" i="6"/>
  <c r="C280" i="6"/>
  <c r="G279" i="6"/>
  <c r="E279" i="6"/>
  <c r="D279" i="6"/>
  <c r="C279" i="6"/>
  <c r="G278" i="6"/>
  <c r="E278" i="6"/>
  <c r="D278" i="6"/>
  <c r="C278" i="6"/>
  <c r="G277" i="6"/>
  <c r="F277" i="6"/>
  <c r="E277" i="6"/>
  <c r="D277" i="6"/>
  <c r="C277" i="6"/>
  <c r="G276" i="6"/>
  <c r="F276" i="6"/>
  <c r="E276" i="6"/>
  <c r="D276" i="6"/>
  <c r="C276" i="6"/>
  <c r="G275" i="6"/>
  <c r="F275" i="6"/>
  <c r="E275" i="6"/>
  <c r="D275" i="6"/>
  <c r="C275" i="6"/>
  <c r="G274" i="6"/>
  <c r="F274" i="6"/>
  <c r="E274" i="6"/>
  <c r="D274" i="6"/>
  <c r="C274" i="6"/>
  <c r="G273" i="6"/>
  <c r="F273" i="6"/>
  <c r="E273" i="6"/>
  <c r="D273" i="6"/>
  <c r="C273" i="6"/>
  <c r="G272" i="6"/>
  <c r="F272" i="6"/>
  <c r="E272" i="6"/>
  <c r="D272" i="6"/>
  <c r="C272" i="6"/>
  <c r="G271" i="6"/>
  <c r="F271" i="6"/>
  <c r="E271" i="6"/>
  <c r="D271" i="6"/>
  <c r="C271" i="6"/>
  <c r="G270" i="6"/>
  <c r="F270" i="6"/>
  <c r="E270" i="6"/>
  <c r="D270" i="6"/>
  <c r="C270" i="6"/>
  <c r="G269" i="6"/>
  <c r="F269" i="6"/>
  <c r="E269" i="6"/>
  <c r="D269" i="6"/>
  <c r="C269" i="6"/>
  <c r="G268" i="6"/>
  <c r="F268" i="6"/>
  <c r="E268" i="6"/>
  <c r="D268" i="6"/>
  <c r="C268" i="6"/>
  <c r="G267" i="6"/>
  <c r="F267" i="6"/>
  <c r="E267" i="6"/>
  <c r="D267" i="6"/>
  <c r="C267" i="6"/>
  <c r="G266" i="6"/>
  <c r="F266" i="6"/>
  <c r="E266" i="6"/>
  <c r="D266" i="6"/>
  <c r="C266" i="6"/>
  <c r="G265" i="6"/>
  <c r="F265" i="6"/>
  <c r="E265" i="6"/>
  <c r="D265" i="6"/>
  <c r="C265" i="6"/>
  <c r="G264" i="6"/>
  <c r="F264" i="6"/>
  <c r="E264" i="6"/>
  <c r="D264" i="6"/>
  <c r="C264" i="6"/>
  <c r="G263" i="6"/>
  <c r="F263" i="6"/>
  <c r="E263" i="6"/>
  <c r="D263" i="6"/>
  <c r="C263" i="6"/>
  <c r="G262" i="6"/>
  <c r="F262" i="6"/>
  <c r="E262" i="6"/>
  <c r="D262" i="6"/>
  <c r="C262" i="6"/>
  <c r="G261" i="6"/>
  <c r="F261" i="6"/>
  <c r="E261" i="6"/>
  <c r="D261" i="6"/>
  <c r="C261" i="6"/>
  <c r="G260" i="6"/>
  <c r="F260" i="6"/>
  <c r="E260" i="6"/>
  <c r="D260" i="6"/>
  <c r="C260" i="6"/>
  <c r="G259" i="6"/>
  <c r="E259" i="6"/>
  <c r="D259" i="6"/>
  <c r="C259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C238" i="6"/>
  <c r="E197" i="6"/>
  <c r="D197" i="6"/>
  <c r="C197" i="6"/>
  <c r="F196" i="6"/>
  <c r="E196" i="6"/>
  <c r="D196" i="6"/>
  <c r="C196" i="6"/>
  <c r="F195" i="6"/>
  <c r="E195" i="6"/>
  <c r="D195" i="6"/>
  <c r="C195" i="6"/>
  <c r="F194" i="6"/>
  <c r="E194" i="6"/>
  <c r="D194" i="6"/>
  <c r="C194" i="6"/>
  <c r="F193" i="6"/>
  <c r="E193" i="6"/>
  <c r="D193" i="6"/>
  <c r="C193" i="6"/>
  <c r="F192" i="6"/>
  <c r="E192" i="6"/>
  <c r="D192" i="6"/>
  <c r="C192" i="6"/>
  <c r="F191" i="6"/>
  <c r="E191" i="6"/>
  <c r="D191" i="6"/>
  <c r="C191" i="6"/>
  <c r="F190" i="6"/>
  <c r="E190" i="6"/>
  <c r="D190" i="6"/>
  <c r="C190" i="6"/>
  <c r="F189" i="6"/>
  <c r="E189" i="6"/>
  <c r="D189" i="6"/>
  <c r="C189" i="6"/>
  <c r="F188" i="6"/>
  <c r="E188" i="6"/>
  <c r="D188" i="6"/>
  <c r="C188" i="6"/>
  <c r="F187" i="6"/>
  <c r="E187" i="6"/>
  <c r="D187" i="6"/>
  <c r="C187" i="6"/>
  <c r="F186" i="6"/>
  <c r="E186" i="6"/>
  <c r="D186" i="6"/>
  <c r="C186" i="6"/>
  <c r="F185" i="6"/>
  <c r="E185" i="6"/>
  <c r="D185" i="6"/>
  <c r="C185" i="6"/>
  <c r="F184" i="6"/>
  <c r="E184" i="6"/>
  <c r="D184" i="6"/>
  <c r="C184" i="6"/>
  <c r="F183" i="6"/>
  <c r="E183" i="6"/>
  <c r="D183" i="6"/>
  <c r="C183" i="6"/>
  <c r="F182" i="6"/>
  <c r="E182" i="6"/>
  <c r="D182" i="6"/>
  <c r="C182" i="6"/>
  <c r="F181" i="6"/>
  <c r="E181" i="6"/>
  <c r="D181" i="6"/>
  <c r="C181" i="6"/>
  <c r="F180" i="6"/>
  <c r="E180" i="6"/>
  <c r="D180" i="6"/>
  <c r="C180" i="6"/>
  <c r="F179" i="6"/>
  <c r="E179" i="6"/>
  <c r="D179" i="6"/>
  <c r="C179" i="6"/>
  <c r="E178" i="6"/>
  <c r="D178" i="6"/>
  <c r="C178" i="6"/>
  <c r="E217" i="6"/>
  <c r="D217" i="6"/>
  <c r="C217" i="6"/>
  <c r="F216" i="6"/>
  <c r="E216" i="6"/>
  <c r="D216" i="6"/>
  <c r="C216" i="6"/>
  <c r="F215" i="6"/>
  <c r="E215" i="6"/>
  <c r="D215" i="6"/>
  <c r="C215" i="6"/>
  <c r="F214" i="6"/>
  <c r="E214" i="6"/>
  <c r="D214" i="6"/>
  <c r="C214" i="6"/>
  <c r="F213" i="6"/>
  <c r="E213" i="6"/>
  <c r="D213" i="6"/>
  <c r="C213" i="6"/>
  <c r="F212" i="6"/>
  <c r="E212" i="6"/>
  <c r="D212" i="6"/>
  <c r="C212" i="6"/>
  <c r="F211" i="6"/>
  <c r="E211" i="6"/>
  <c r="D211" i="6"/>
  <c r="C211" i="6"/>
  <c r="F210" i="6"/>
  <c r="E210" i="6"/>
  <c r="D210" i="6"/>
  <c r="C210" i="6"/>
  <c r="F209" i="6"/>
  <c r="E209" i="6"/>
  <c r="D209" i="6"/>
  <c r="C209" i="6"/>
  <c r="F208" i="6"/>
  <c r="E208" i="6"/>
  <c r="D208" i="6"/>
  <c r="C208" i="6"/>
  <c r="F207" i="6"/>
  <c r="E207" i="6"/>
  <c r="D207" i="6"/>
  <c r="C207" i="6"/>
  <c r="F206" i="6"/>
  <c r="E206" i="6"/>
  <c r="D206" i="6"/>
  <c r="C206" i="6"/>
  <c r="F205" i="6"/>
  <c r="E205" i="6"/>
  <c r="D205" i="6"/>
  <c r="C205" i="6"/>
  <c r="F204" i="6"/>
  <c r="E204" i="6"/>
  <c r="D204" i="6"/>
  <c r="C204" i="6"/>
  <c r="F203" i="6"/>
  <c r="E203" i="6"/>
  <c r="D203" i="6"/>
  <c r="C203" i="6"/>
  <c r="F202" i="6"/>
  <c r="E202" i="6"/>
  <c r="D202" i="6"/>
  <c r="C202" i="6"/>
  <c r="F201" i="6"/>
  <c r="E201" i="6"/>
  <c r="D201" i="6"/>
  <c r="C201" i="6"/>
  <c r="F200" i="6"/>
  <c r="E200" i="6"/>
  <c r="D200" i="6"/>
  <c r="C200" i="6"/>
  <c r="F199" i="6"/>
  <c r="E199" i="6"/>
  <c r="D199" i="6"/>
  <c r="C199" i="6"/>
  <c r="E198" i="6"/>
  <c r="D198" i="6"/>
  <c r="C198" i="6"/>
  <c r="E237" i="6"/>
  <c r="D237" i="6"/>
  <c r="C237" i="6"/>
  <c r="F236" i="6"/>
  <c r="E236" i="6"/>
  <c r="D236" i="6"/>
  <c r="C236" i="6"/>
  <c r="F235" i="6"/>
  <c r="E235" i="6"/>
  <c r="D235" i="6"/>
  <c r="C235" i="6"/>
  <c r="F234" i="6"/>
  <c r="E234" i="6"/>
  <c r="D234" i="6"/>
  <c r="C234" i="6"/>
  <c r="F233" i="6"/>
  <c r="E233" i="6"/>
  <c r="D233" i="6"/>
  <c r="C233" i="6"/>
  <c r="F232" i="6"/>
  <c r="E232" i="6"/>
  <c r="D232" i="6"/>
  <c r="C232" i="6"/>
  <c r="F231" i="6"/>
  <c r="E231" i="6"/>
  <c r="D231" i="6"/>
  <c r="C231" i="6"/>
  <c r="F230" i="6"/>
  <c r="E230" i="6"/>
  <c r="D230" i="6"/>
  <c r="C230" i="6"/>
  <c r="F229" i="6"/>
  <c r="E229" i="6"/>
  <c r="D229" i="6"/>
  <c r="C229" i="6"/>
  <c r="F228" i="6"/>
  <c r="E228" i="6"/>
  <c r="D228" i="6"/>
  <c r="C228" i="6"/>
  <c r="F227" i="6"/>
  <c r="E227" i="6"/>
  <c r="D227" i="6"/>
  <c r="C227" i="6"/>
  <c r="F226" i="6"/>
  <c r="E226" i="6"/>
  <c r="D226" i="6"/>
  <c r="C226" i="6"/>
  <c r="F225" i="6"/>
  <c r="E225" i="6"/>
  <c r="D225" i="6"/>
  <c r="C225" i="6"/>
  <c r="F224" i="6"/>
  <c r="E224" i="6"/>
  <c r="D224" i="6"/>
  <c r="C224" i="6"/>
  <c r="F223" i="6"/>
  <c r="E223" i="6"/>
  <c r="D223" i="6"/>
  <c r="C223" i="6"/>
  <c r="F222" i="6"/>
  <c r="E222" i="6"/>
  <c r="D222" i="6"/>
  <c r="C222" i="6"/>
  <c r="F221" i="6"/>
  <c r="E221" i="6"/>
  <c r="D221" i="6"/>
  <c r="C221" i="6"/>
  <c r="F220" i="6"/>
  <c r="E220" i="6"/>
  <c r="D220" i="6"/>
  <c r="C220" i="6"/>
  <c r="F219" i="6"/>
  <c r="E219" i="6"/>
  <c r="D219" i="6"/>
  <c r="C219" i="6"/>
  <c r="E218" i="6"/>
  <c r="D218" i="6"/>
  <c r="C21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39" i="6"/>
  <c r="C158" i="6"/>
  <c r="C21" i="6"/>
  <c r="C157" i="6"/>
  <c r="E156" i="6"/>
  <c r="D156" i="6"/>
  <c r="C156" i="6"/>
  <c r="F155" i="6"/>
  <c r="E155" i="6"/>
  <c r="D155" i="6"/>
  <c r="C155" i="6"/>
  <c r="F154" i="6"/>
  <c r="E154" i="6"/>
  <c r="D154" i="6"/>
  <c r="C154" i="6"/>
  <c r="F153" i="6"/>
  <c r="E153" i="6"/>
  <c r="D153" i="6"/>
  <c r="C153" i="6"/>
  <c r="F152" i="6"/>
  <c r="E152" i="6"/>
  <c r="D152" i="6"/>
  <c r="C152" i="6"/>
  <c r="F151" i="6"/>
  <c r="E151" i="6"/>
  <c r="D151" i="6"/>
  <c r="C151" i="6"/>
  <c r="F150" i="6"/>
  <c r="E150" i="6"/>
  <c r="D150" i="6"/>
  <c r="C150" i="6"/>
  <c r="F149" i="6"/>
  <c r="E149" i="6"/>
  <c r="D149" i="6"/>
  <c r="C149" i="6"/>
  <c r="F148" i="6"/>
  <c r="E148" i="6"/>
  <c r="D148" i="6"/>
  <c r="C148" i="6"/>
  <c r="F147" i="6"/>
  <c r="E147" i="6"/>
  <c r="D147" i="6"/>
  <c r="C147" i="6"/>
  <c r="F146" i="6"/>
  <c r="E146" i="6"/>
  <c r="D146" i="6"/>
  <c r="C146" i="6"/>
  <c r="F145" i="6"/>
  <c r="E145" i="6"/>
  <c r="D145" i="6"/>
  <c r="C145" i="6"/>
  <c r="F144" i="6"/>
  <c r="E144" i="6"/>
  <c r="D144" i="6"/>
  <c r="C144" i="6"/>
  <c r="F143" i="6"/>
  <c r="E143" i="6"/>
  <c r="D143" i="6"/>
  <c r="C143" i="6"/>
  <c r="F142" i="6"/>
  <c r="E142" i="6"/>
  <c r="D142" i="6"/>
  <c r="C142" i="6"/>
  <c r="F141" i="6"/>
  <c r="E141" i="6"/>
  <c r="D141" i="6"/>
  <c r="C141" i="6"/>
  <c r="F140" i="6"/>
  <c r="E140" i="6"/>
  <c r="D140" i="6"/>
  <c r="C140" i="6"/>
  <c r="F139" i="6"/>
  <c r="E139" i="6"/>
  <c r="D139" i="6"/>
  <c r="C139" i="6"/>
  <c r="F138" i="6"/>
  <c r="E138" i="6"/>
  <c r="D138" i="6"/>
  <c r="C138" i="6"/>
  <c r="F137" i="6"/>
  <c r="E137" i="6"/>
  <c r="D137" i="6"/>
  <c r="C137" i="6"/>
  <c r="F136" i="6"/>
  <c r="E136" i="6"/>
  <c r="D136" i="6"/>
  <c r="C136" i="6"/>
  <c r="F135" i="6"/>
  <c r="E135" i="6"/>
  <c r="D135" i="6"/>
  <c r="C135" i="6"/>
  <c r="F134" i="6"/>
  <c r="E134" i="6"/>
  <c r="D134" i="6"/>
  <c r="C134" i="6"/>
  <c r="F133" i="6"/>
  <c r="E133" i="6"/>
  <c r="D133" i="6"/>
  <c r="C133" i="6"/>
  <c r="F132" i="6"/>
  <c r="E132" i="6"/>
  <c r="D132" i="6"/>
  <c r="C132" i="6"/>
  <c r="F131" i="6"/>
  <c r="E131" i="6"/>
  <c r="D131" i="6"/>
  <c r="C131" i="6"/>
  <c r="F130" i="6"/>
  <c r="E130" i="6"/>
  <c r="D130" i="6"/>
  <c r="C130" i="6"/>
  <c r="F129" i="6"/>
  <c r="E129" i="6"/>
  <c r="D129" i="6"/>
  <c r="C129" i="6"/>
  <c r="F128" i="6"/>
  <c r="E128" i="6"/>
  <c r="D128" i="6"/>
  <c r="C128" i="6"/>
  <c r="F127" i="6"/>
  <c r="E127" i="6"/>
  <c r="D127" i="6"/>
  <c r="C127" i="6"/>
  <c r="F126" i="6"/>
  <c r="E126" i="6"/>
  <c r="D126" i="6"/>
  <c r="C126" i="6"/>
  <c r="F125" i="6"/>
  <c r="E125" i="6"/>
  <c r="D125" i="6"/>
  <c r="C125" i="6"/>
  <c r="F124" i="6"/>
  <c r="E124" i="6"/>
  <c r="D124" i="6"/>
  <c r="C124" i="6"/>
  <c r="E123" i="6"/>
  <c r="D123" i="6"/>
  <c r="C123" i="6"/>
  <c r="G123" i="6"/>
  <c r="E122" i="6"/>
  <c r="D122" i="6"/>
  <c r="C122" i="6"/>
  <c r="F121" i="6"/>
  <c r="E121" i="6"/>
  <c r="D121" i="6"/>
  <c r="C121" i="6"/>
  <c r="F120" i="6"/>
  <c r="E120" i="6"/>
  <c r="D120" i="6"/>
  <c r="C120" i="6"/>
  <c r="F119" i="6"/>
  <c r="E119" i="6"/>
  <c r="D119" i="6"/>
  <c r="C119" i="6"/>
  <c r="F118" i="6"/>
  <c r="E118" i="6"/>
  <c r="D118" i="6"/>
  <c r="C118" i="6"/>
  <c r="F117" i="6"/>
  <c r="E117" i="6"/>
  <c r="D117" i="6"/>
  <c r="C117" i="6"/>
  <c r="F116" i="6"/>
  <c r="E116" i="6"/>
  <c r="D116" i="6"/>
  <c r="C116" i="6"/>
  <c r="F115" i="6"/>
  <c r="E115" i="6"/>
  <c r="D115" i="6"/>
  <c r="C115" i="6"/>
  <c r="F114" i="6"/>
  <c r="E114" i="6"/>
  <c r="D114" i="6"/>
  <c r="C114" i="6"/>
  <c r="F113" i="6"/>
  <c r="E113" i="6"/>
  <c r="D113" i="6"/>
  <c r="C113" i="6"/>
  <c r="F112" i="6"/>
  <c r="E112" i="6"/>
  <c r="D112" i="6"/>
  <c r="C112" i="6"/>
  <c r="F111" i="6"/>
  <c r="E111" i="6"/>
  <c r="D111" i="6"/>
  <c r="C111" i="6"/>
  <c r="F110" i="6"/>
  <c r="E110" i="6"/>
  <c r="D110" i="6"/>
  <c r="C110" i="6"/>
  <c r="F109" i="6"/>
  <c r="E109" i="6"/>
  <c r="D109" i="6"/>
  <c r="C109" i="6"/>
  <c r="F108" i="6"/>
  <c r="E108" i="6"/>
  <c r="D108" i="6"/>
  <c r="C108" i="6"/>
  <c r="F107" i="6"/>
  <c r="E107" i="6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C103" i="6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E89" i="6"/>
  <c r="D89" i="6"/>
  <c r="C89" i="6"/>
  <c r="G112" i="6"/>
  <c r="E88" i="6"/>
  <c r="D88" i="6"/>
  <c r="C88" i="6"/>
  <c r="F87" i="6"/>
  <c r="E87" i="6"/>
  <c r="D87" i="6"/>
  <c r="C87" i="6"/>
  <c r="F86" i="6"/>
  <c r="E86" i="6"/>
  <c r="D86" i="6"/>
  <c r="C86" i="6"/>
  <c r="F85" i="6"/>
  <c r="E85" i="6"/>
  <c r="D85" i="6"/>
  <c r="C85" i="6"/>
  <c r="F84" i="6"/>
  <c r="E84" i="6"/>
  <c r="D84" i="6"/>
  <c r="C84" i="6"/>
  <c r="F83" i="6"/>
  <c r="E83" i="6"/>
  <c r="D83" i="6"/>
  <c r="C83" i="6"/>
  <c r="F82" i="6"/>
  <c r="E82" i="6"/>
  <c r="D82" i="6"/>
  <c r="C82" i="6"/>
  <c r="F81" i="6"/>
  <c r="E81" i="6"/>
  <c r="D81" i="6"/>
  <c r="C81" i="6"/>
  <c r="F80" i="6"/>
  <c r="E80" i="6"/>
  <c r="D80" i="6"/>
  <c r="C80" i="6"/>
  <c r="F79" i="6"/>
  <c r="E79" i="6"/>
  <c r="D79" i="6"/>
  <c r="C79" i="6"/>
  <c r="F78" i="6"/>
  <c r="E78" i="6"/>
  <c r="D78" i="6"/>
  <c r="C78" i="6"/>
  <c r="F77" i="6"/>
  <c r="E77" i="6"/>
  <c r="D77" i="6"/>
  <c r="C77" i="6"/>
  <c r="F76" i="6"/>
  <c r="E76" i="6"/>
  <c r="D76" i="6"/>
  <c r="C76" i="6"/>
  <c r="F75" i="6"/>
  <c r="E75" i="6"/>
  <c r="D75" i="6"/>
  <c r="C75" i="6"/>
  <c r="F74" i="6"/>
  <c r="E74" i="6"/>
  <c r="D74" i="6"/>
  <c r="C74" i="6"/>
  <c r="F73" i="6"/>
  <c r="E73" i="6"/>
  <c r="D73" i="6"/>
  <c r="C73" i="6"/>
  <c r="F72" i="6"/>
  <c r="E72" i="6"/>
  <c r="D72" i="6"/>
  <c r="C72" i="6"/>
  <c r="F71" i="6"/>
  <c r="E71" i="6"/>
  <c r="D71" i="6"/>
  <c r="C71" i="6"/>
  <c r="F70" i="6"/>
  <c r="E70" i="6"/>
  <c r="D70" i="6"/>
  <c r="C70" i="6"/>
  <c r="F69" i="6"/>
  <c r="E69" i="6"/>
  <c r="D69" i="6"/>
  <c r="C69" i="6"/>
  <c r="F68" i="6"/>
  <c r="E68" i="6"/>
  <c r="D68" i="6"/>
  <c r="C68" i="6"/>
  <c r="F67" i="6"/>
  <c r="E67" i="6"/>
  <c r="D67" i="6"/>
  <c r="C67" i="6"/>
  <c r="F66" i="6"/>
  <c r="E66" i="6"/>
  <c r="D66" i="6"/>
  <c r="C66" i="6"/>
  <c r="F65" i="6"/>
  <c r="E65" i="6"/>
  <c r="D65" i="6"/>
  <c r="C65" i="6"/>
  <c r="F64" i="6"/>
  <c r="E64" i="6"/>
  <c r="D64" i="6"/>
  <c r="C64" i="6"/>
  <c r="F63" i="6"/>
  <c r="E63" i="6"/>
  <c r="D63" i="6"/>
  <c r="C63" i="6"/>
  <c r="F62" i="6"/>
  <c r="E62" i="6"/>
  <c r="D62" i="6"/>
  <c r="C62" i="6"/>
  <c r="F61" i="6"/>
  <c r="E61" i="6"/>
  <c r="D61" i="6"/>
  <c r="C61" i="6"/>
  <c r="F60" i="6"/>
  <c r="E60" i="6"/>
  <c r="D60" i="6"/>
  <c r="C60" i="6"/>
  <c r="F59" i="6"/>
  <c r="E59" i="6"/>
  <c r="D59" i="6"/>
  <c r="C59" i="6"/>
  <c r="F58" i="6"/>
  <c r="E58" i="6"/>
  <c r="D58" i="6"/>
  <c r="C58" i="6"/>
  <c r="F57" i="6"/>
  <c r="E57" i="6"/>
  <c r="D57" i="6"/>
  <c r="C57" i="6"/>
  <c r="F56" i="6"/>
  <c r="E56" i="6"/>
  <c r="D56" i="6"/>
  <c r="C56" i="6"/>
  <c r="E55" i="6"/>
  <c r="D55" i="6"/>
  <c r="C55" i="6"/>
  <c r="G55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G89" i="6"/>
  <c r="G17" i="10" l="1"/>
  <c r="G19" i="10"/>
  <c r="I9" i="10"/>
  <c r="D5" i="10"/>
  <c r="D6" i="10"/>
  <c r="H14" i="10"/>
  <c r="H12" i="10"/>
  <c r="H10" i="10"/>
  <c r="G14" i="10"/>
  <c r="G12" i="10"/>
  <c r="G10" i="10"/>
  <c r="Q60" i="9"/>
  <c r="H60" i="9"/>
  <c r="F60" i="9"/>
  <c r="Q45" i="9"/>
  <c r="H45" i="9"/>
  <c r="F45" i="9"/>
  <c r="Q30" i="9"/>
  <c r="G30" i="9"/>
  <c r="D6" i="9"/>
  <c r="O5" i="9"/>
  <c r="D5" i="9"/>
  <c r="D4" i="9"/>
  <c r="A2" i="9"/>
  <c r="Q60" i="8"/>
  <c r="H60" i="8"/>
  <c r="F60" i="8"/>
  <c r="Q45" i="8"/>
  <c r="H45" i="8"/>
  <c r="F45" i="8"/>
  <c r="Q30" i="8"/>
  <c r="G30" i="8"/>
  <c r="D6" i="8"/>
  <c r="O5" i="8"/>
  <c r="D5" i="8"/>
  <c r="D4" i="8"/>
  <c r="A2" i="8"/>
  <c r="F14" i="10"/>
  <c r="F12" i="10"/>
  <c r="F10" i="10"/>
  <c r="D6" i="7"/>
  <c r="D5" i="7"/>
  <c r="O5" i="7"/>
  <c r="D4" i="7"/>
  <c r="Q60" i="7"/>
  <c r="H60" i="7"/>
  <c r="F60" i="7"/>
  <c r="Q45" i="7"/>
  <c r="H45" i="7"/>
  <c r="F45" i="7"/>
  <c r="Q30" i="7"/>
  <c r="G30" i="7"/>
  <c r="A2" i="7"/>
  <c r="E14" i="10"/>
  <c r="E12" i="10"/>
  <c r="E10" i="10"/>
  <c r="C323" i="6" l="1"/>
  <c r="C327" i="6"/>
  <c r="C321" i="6"/>
  <c r="C322" i="6"/>
  <c r="C324" i="6"/>
  <c r="C325" i="6"/>
  <c r="C326" i="6"/>
  <c r="C320" i="6"/>
  <c r="G32" i="9"/>
  <c r="G62" i="9"/>
  <c r="H21" i="10" s="1"/>
  <c r="G47" i="9"/>
  <c r="H19" i="10" s="1"/>
  <c r="G62" i="8"/>
  <c r="G21" i="10" s="1"/>
  <c r="G47" i="8"/>
  <c r="G47" i="7"/>
  <c r="F19" i="10" s="1"/>
  <c r="G32" i="7"/>
  <c r="F17" i="10" s="1"/>
  <c r="G32" i="8"/>
  <c r="I10" i="10"/>
  <c r="G320" i="6" s="1"/>
  <c r="I12" i="10"/>
  <c r="G321" i="6" s="1"/>
  <c r="I14" i="10"/>
  <c r="G322" i="6" s="1"/>
  <c r="G62" i="7"/>
  <c r="F21" i="10" s="1"/>
  <c r="H17" i="10" l="1"/>
  <c r="I15" i="10"/>
  <c r="G323" i="6" s="1"/>
  <c r="T319" i="6" l="1"/>
  <c r="S319" i="6"/>
  <c r="R319" i="6"/>
  <c r="Q319" i="6"/>
  <c r="P319" i="6"/>
  <c r="O319" i="6"/>
  <c r="N319" i="6"/>
  <c r="M319" i="6"/>
  <c r="L319" i="6"/>
  <c r="K319" i="6"/>
  <c r="J319" i="6"/>
  <c r="I319" i="6"/>
  <c r="H319" i="6"/>
  <c r="G319" i="6"/>
  <c r="F319" i="6"/>
  <c r="E319" i="6"/>
  <c r="D319" i="6"/>
  <c r="B319" i="6"/>
  <c r="A319" i="6"/>
  <c r="I5" i="10"/>
  <c r="D4" i="10"/>
  <c r="A2" i="10"/>
  <c r="B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20" i="6"/>
  <c r="G119" i="6"/>
  <c r="G118" i="6"/>
  <c r="G117" i="6"/>
  <c r="G116" i="6"/>
  <c r="G115" i="6"/>
  <c r="G114" i="6"/>
  <c r="G113" i="6"/>
  <c r="G111" i="6"/>
  <c r="G110" i="6"/>
  <c r="G109" i="6"/>
  <c r="G108" i="6"/>
  <c r="G107" i="6"/>
  <c r="G106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40" i="6"/>
  <c r="G256" i="6"/>
  <c r="G255" i="6"/>
  <c r="G254" i="6"/>
  <c r="G253" i="6"/>
  <c r="G252" i="6"/>
  <c r="G250" i="6"/>
  <c r="G249" i="6"/>
  <c r="G248" i="6"/>
  <c r="G247" i="6"/>
  <c r="G246" i="6"/>
  <c r="G244" i="6"/>
  <c r="G243" i="6"/>
  <c r="G242" i="6"/>
  <c r="G241" i="6"/>
  <c r="E177" i="6"/>
  <c r="F256" i="6"/>
  <c r="F255" i="6"/>
  <c r="F254" i="6"/>
  <c r="F253" i="6"/>
  <c r="F252" i="6"/>
  <c r="F257" i="6"/>
  <c r="F159" i="6"/>
  <c r="F250" i="6"/>
  <c r="F249" i="6"/>
  <c r="F248" i="6"/>
  <c r="F247" i="6"/>
  <c r="F246" i="6"/>
  <c r="F244" i="6"/>
  <c r="F243" i="6"/>
  <c r="F242" i="6"/>
  <c r="F241" i="6"/>
  <c r="F240" i="6"/>
  <c r="F251" i="6"/>
  <c r="F245" i="6"/>
  <c r="F164" i="6"/>
  <c r="E258" i="6"/>
  <c r="E253" i="6"/>
  <c r="E254" i="6"/>
  <c r="E255" i="6"/>
  <c r="E256" i="6"/>
  <c r="E257" i="6"/>
  <c r="E252" i="6"/>
  <c r="E171" i="6"/>
  <c r="E247" i="6"/>
  <c r="E248" i="6"/>
  <c r="E249" i="6"/>
  <c r="E250" i="6"/>
  <c r="E251" i="6"/>
  <c r="E246" i="6"/>
  <c r="E165" i="6"/>
  <c r="E241" i="6"/>
  <c r="E242" i="6"/>
  <c r="E243" i="6"/>
  <c r="E244" i="6"/>
  <c r="E245" i="6"/>
  <c r="E240" i="6"/>
  <c r="E159" i="6"/>
  <c r="D258" i="6"/>
  <c r="G239" i="6"/>
  <c r="G158" i="6"/>
  <c r="E239" i="6"/>
  <c r="D239" i="6"/>
  <c r="D253" i="6"/>
  <c r="D254" i="6"/>
  <c r="D255" i="6"/>
  <c r="D256" i="6"/>
  <c r="D257" i="6"/>
  <c r="D252" i="6"/>
  <c r="D241" i="6"/>
  <c r="D242" i="6"/>
  <c r="D243" i="6"/>
  <c r="D244" i="6"/>
  <c r="D245" i="6"/>
  <c r="D246" i="6"/>
  <c r="D247" i="6"/>
  <c r="D248" i="6"/>
  <c r="D249" i="6"/>
  <c r="D250" i="6"/>
  <c r="D251" i="6"/>
  <c r="D240" i="6"/>
  <c r="D171" i="6"/>
  <c r="D172" i="6"/>
  <c r="D173" i="6"/>
  <c r="D174" i="6"/>
  <c r="D175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B238" i="6"/>
  <c r="A238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B157" i="6"/>
  <c r="A157" i="6"/>
  <c r="E54" i="6"/>
  <c r="F176" i="6"/>
  <c r="F170" i="6"/>
  <c r="E176" i="6"/>
  <c r="D170" i="6"/>
  <c r="E170" i="6"/>
  <c r="D164" i="6"/>
  <c r="E164" i="6"/>
  <c r="F53" i="6"/>
  <c r="F37" i="6"/>
  <c r="E53" i="6"/>
  <c r="E37" i="6"/>
  <c r="D53" i="6"/>
  <c r="D54" i="6"/>
  <c r="D37" i="6"/>
  <c r="F175" i="6"/>
  <c r="F174" i="6"/>
  <c r="F173" i="6"/>
  <c r="F172" i="6"/>
  <c r="F171" i="6"/>
  <c r="G175" i="6"/>
  <c r="G174" i="6"/>
  <c r="G173" i="6"/>
  <c r="G172" i="6"/>
  <c r="G171" i="6"/>
  <c r="E21" i="6"/>
  <c r="E158" i="6"/>
  <c r="F169" i="6"/>
  <c r="F168" i="6"/>
  <c r="F167" i="6"/>
  <c r="F166" i="6"/>
  <c r="F165" i="6"/>
  <c r="F163" i="6"/>
  <c r="F162" i="6"/>
  <c r="F161" i="6"/>
  <c r="F160" i="6"/>
  <c r="G169" i="6"/>
  <c r="G168" i="6"/>
  <c r="G167" i="6"/>
  <c r="G166" i="6"/>
  <c r="G165" i="6"/>
  <c r="G163" i="6"/>
  <c r="G162" i="6"/>
  <c r="G161" i="6"/>
  <c r="G160" i="6"/>
  <c r="G159" i="6"/>
  <c r="E166" i="6"/>
  <c r="E167" i="6"/>
  <c r="E168" i="6"/>
  <c r="E169" i="6"/>
  <c r="E160" i="6"/>
  <c r="E161" i="6"/>
  <c r="E162" i="6"/>
  <c r="E163" i="6"/>
  <c r="B21" i="6"/>
  <c r="G155" i="6"/>
  <c r="G121" i="6"/>
  <c r="G87" i="6"/>
  <c r="A2" i="1"/>
  <c r="D177" i="6"/>
  <c r="E172" i="6"/>
  <c r="E173" i="6"/>
  <c r="E174" i="6"/>
  <c r="E175" i="6"/>
  <c r="D160" i="6"/>
  <c r="D161" i="6"/>
  <c r="D162" i="6"/>
  <c r="D163" i="6"/>
  <c r="D165" i="6"/>
  <c r="D166" i="6"/>
  <c r="D167" i="6"/>
  <c r="D168" i="6"/>
  <c r="D169" i="6"/>
  <c r="D176" i="6"/>
  <c r="D159" i="6"/>
  <c r="D15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E38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G21" i="6"/>
  <c r="B259" i="6" l="1"/>
  <c r="B327" i="6"/>
  <c r="B291" i="6"/>
  <c r="B292" i="6"/>
  <c r="B261" i="6"/>
  <c r="B269" i="6"/>
  <c r="B277" i="6"/>
  <c r="B285" i="6"/>
  <c r="B293" i="6"/>
  <c r="B301" i="6"/>
  <c r="B309" i="6"/>
  <c r="B317" i="6"/>
  <c r="B267" i="6"/>
  <c r="B276" i="6"/>
  <c r="B284" i="6"/>
  <c r="B262" i="6"/>
  <c r="B270" i="6"/>
  <c r="B278" i="6"/>
  <c r="B286" i="6"/>
  <c r="B294" i="6"/>
  <c r="B302" i="6"/>
  <c r="B310" i="6"/>
  <c r="B318" i="6"/>
  <c r="B275" i="6"/>
  <c r="B263" i="6"/>
  <c r="B271" i="6"/>
  <c r="B279" i="6"/>
  <c r="B287" i="6"/>
  <c r="B295" i="6"/>
  <c r="B303" i="6"/>
  <c r="B311" i="6"/>
  <c r="B283" i="6"/>
  <c r="B300" i="6"/>
  <c r="B325" i="6"/>
  <c r="B260" i="6"/>
  <c r="B264" i="6"/>
  <c r="B272" i="6"/>
  <c r="B280" i="6"/>
  <c r="B288" i="6"/>
  <c r="B296" i="6"/>
  <c r="B304" i="6"/>
  <c r="B312" i="6"/>
  <c r="B326" i="6"/>
  <c r="B265" i="6"/>
  <c r="B273" i="6"/>
  <c r="B281" i="6"/>
  <c r="B289" i="6"/>
  <c r="B297" i="6"/>
  <c r="B305" i="6"/>
  <c r="B313" i="6"/>
  <c r="B282" i="6"/>
  <c r="B298" i="6"/>
  <c r="B314" i="6"/>
  <c r="B307" i="6"/>
  <c r="B308" i="6"/>
  <c r="B324" i="6"/>
  <c r="B274" i="6"/>
  <c r="B290" i="6"/>
  <c r="B306" i="6"/>
  <c r="B315" i="6"/>
  <c r="B268" i="6"/>
  <c r="B266" i="6"/>
  <c r="B299" i="6"/>
  <c r="B316" i="6"/>
  <c r="B176" i="6"/>
  <c r="B185" i="6"/>
  <c r="B193" i="6"/>
  <c r="B201" i="6"/>
  <c r="B209" i="6"/>
  <c r="B217" i="6"/>
  <c r="B225" i="6"/>
  <c r="B233" i="6"/>
  <c r="B218" i="6"/>
  <c r="B56" i="6"/>
  <c r="B152" i="6"/>
  <c r="B55" i="6"/>
  <c r="B63" i="6"/>
  <c r="B71" i="6"/>
  <c r="B79" i="6"/>
  <c r="B87" i="6"/>
  <c r="B95" i="6"/>
  <c r="B103" i="6"/>
  <c r="B111" i="6"/>
  <c r="B119" i="6"/>
  <c r="B127" i="6"/>
  <c r="B135" i="6"/>
  <c r="B143" i="6"/>
  <c r="B151" i="6"/>
  <c r="B202" i="6"/>
  <c r="B64" i="6"/>
  <c r="B144" i="6"/>
  <c r="B178" i="6"/>
  <c r="B186" i="6"/>
  <c r="B194" i="6"/>
  <c r="B210" i="6"/>
  <c r="B226" i="6"/>
  <c r="B234" i="6"/>
  <c r="B80" i="6"/>
  <c r="B72" i="6"/>
  <c r="B88" i="6"/>
  <c r="B96" i="6"/>
  <c r="B104" i="6"/>
  <c r="B112" i="6"/>
  <c r="B120" i="6"/>
  <c r="B128" i="6"/>
  <c r="B136" i="6"/>
  <c r="B179" i="6"/>
  <c r="B187" i="6"/>
  <c r="B195" i="6"/>
  <c r="B203" i="6"/>
  <c r="B211" i="6"/>
  <c r="B219" i="6"/>
  <c r="B227" i="6"/>
  <c r="B235" i="6"/>
  <c r="B57" i="6"/>
  <c r="B65" i="6"/>
  <c r="B73" i="6"/>
  <c r="B81" i="6"/>
  <c r="B89" i="6"/>
  <c r="B97" i="6"/>
  <c r="B105" i="6"/>
  <c r="B121" i="6"/>
  <c r="B129" i="6"/>
  <c r="B137" i="6"/>
  <c r="B145" i="6"/>
  <c r="B153" i="6"/>
  <c r="B200" i="6"/>
  <c r="B113" i="6"/>
  <c r="B224" i="6"/>
  <c r="B180" i="6"/>
  <c r="B188" i="6"/>
  <c r="B196" i="6"/>
  <c r="B204" i="6"/>
  <c r="B212" i="6"/>
  <c r="B220" i="6"/>
  <c r="B228" i="6"/>
  <c r="B236" i="6"/>
  <c r="B123" i="6"/>
  <c r="B92" i="6"/>
  <c r="B148" i="6"/>
  <c r="B192" i="6"/>
  <c r="B58" i="6"/>
  <c r="B66" i="6"/>
  <c r="B74" i="6"/>
  <c r="B82" i="6"/>
  <c r="B90" i="6"/>
  <c r="B98" i="6"/>
  <c r="B106" i="6"/>
  <c r="B114" i="6"/>
  <c r="B122" i="6"/>
  <c r="B130" i="6"/>
  <c r="B138" i="6"/>
  <c r="B146" i="6"/>
  <c r="B154" i="6"/>
  <c r="B139" i="6"/>
  <c r="B132" i="6"/>
  <c r="B216" i="6"/>
  <c r="B181" i="6"/>
  <c r="B189" i="6"/>
  <c r="B197" i="6"/>
  <c r="B205" i="6"/>
  <c r="B213" i="6"/>
  <c r="B221" i="6"/>
  <c r="B229" i="6"/>
  <c r="B237" i="6"/>
  <c r="B84" i="6"/>
  <c r="B124" i="6"/>
  <c r="B59" i="6"/>
  <c r="B67" i="6"/>
  <c r="B75" i="6"/>
  <c r="B83" i="6"/>
  <c r="B91" i="6"/>
  <c r="B99" i="6"/>
  <c r="B107" i="6"/>
  <c r="B115" i="6"/>
  <c r="B131" i="6"/>
  <c r="B147" i="6"/>
  <c r="B155" i="6"/>
  <c r="B60" i="6"/>
  <c r="B100" i="6"/>
  <c r="B140" i="6"/>
  <c r="B184" i="6"/>
  <c r="B182" i="6"/>
  <c r="B190" i="6"/>
  <c r="B198" i="6"/>
  <c r="B206" i="6"/>
  <c r="B214" i="6"/>
  <c r="B222" i="6"/>
  <c r="B230" i="6"/>
  <c r="B68" i="6"/>
  <c r="B108" i="6"/>
  <c r="B156" i="6"/>
  <c r="B232" i="6"/>
  <c r="B76" i="6"/>
  <c r="B116" i="6"/>
  <c r="B208" i="6"/>
  <c r="B183" i="6"/>
  <c r="B191" i="6"/>
  <c r="B199" i="6"/>
  <c r="B207" i="6"/>
  <c r="B215" i="6"/>
  <c r="B223" i="6"/>
  <c r="B231" i="6"/>
  <c r="B61" i="6"/>
  <c r="B69" i="6"/>
  <c r="B77" i="6"/>
  <c r="B85" i="6"/>
  <c r="B93" i="6"/>
  <c r="B101" i="6"/>
  <c r="B109" i="6"/>
  <c r="B117" i="6"/>
  <c r="B125" i="6"/>
  <c r="B133" i="6"/>
  <c r="B141" i="6"/>
  <c r="B149" i="6"/>
  <c r="B62" i="6"/>
  <c r="B70" i="6"/>
  <c r="B78" i="6"/>
  <c r="B86" i="6"/>
  <c r="B94" i="6"/>
  <c r="B102" i="6"/>
  <c r="B110" i="6"/>
  <c r="B118" i="6"/>
  <c r="B126" i="6"/>
  <c r="B134" i="6"/>
  <c r="B142" i="6"/>
  <c r="B150" i="6"/>
  <c r="B252" i="6"/>
  <c r="B320" i="6"/>
  <c r="B255" i="6"/>
  <c r="B254" i="6"/>
  <c r="B253" i="6"/>
  <c r="B323" i="6"/>
  <c r="B322" i="6"/>
  <c r="B321" i="6"/>
  <c r="B258" i="6"/>
  <c r="B257" i="6"/>
  <c r="B256" i="6"/>
  <c r="G156" i="6"/>
  <c r="G139" i="6"/>
  <c r="G122" i="6"/>
  <c r="G105" i="6"/>
  <c r="G88" i="6"/>
  <c r="G71" i="6"/>
  <c r="B39" i="6"/>
  <c r="B158" i="6"/>
  <c r="B175" i="6"/>
  <c r="B22" i="6"/>
  <c r="B250" i="6"/>
  <c r="B173" i="6"/>
  <c r="B249" i="6"/>
  <c r="B50" i="6"/>
  <c r="B33" i="6"/>
  <c r="B247" i="6"/>
  <c r="B169" i="6"/>
  <c r="B49" i="6"/>
  <c r="B32" i="6"/>
  <c r="B246" i="6"/>
  <c r="B168" i="6"/>
  <c r="B38" i="6"/>
  <c r="B48" i="6"/>
  <c r="B31" i="6"/>
  <c r="B245" i="6"/>
  <c r="B167" i="6"/>
  <c r="B248" i="6"/>
  <c r="B171" i="6"/>
  <c r="B47" i="6"/>
  <c r="B30" i="6"/>
  <c r="B244" i="6"/>
  <c r="B166" i="6"/>
  <c r="B164" i="6"/>
  <c r="B251" i="6"/>
  <c r="B46" i="6"/>
  <c r="B29" i="6"/>
  <c r="B243" i="6"/>
  <c r="B165" i="6"/>
  <c r="B37" i="6"/>
  <c r="B35" i="6"/>
  <c r="B34" i="6"/>
  <c r="B45" i="6"/>
  <c r="B28" i="6"/>
  <c r="B242" i="6"/>
  <c r="B163" i="6"/>
  <c r="B54" i="6"/>
  <c r="B172" i="6"/>
  <c r="B51" i="6"/>
  <c r="B44" i="6"/>
  <c r="B27" i="6"/>
  <c r="B241" i="6"/>
  <c r="B162" i="6"/>
  <c r="B53" i="6"/>
  <c r="B174" i="6"/>
  <c r="B36" i="6"/>
  <c r="B43" i="6"/>
  <c r="B26" i="6"/>
  <c r="B240" i="6"/>
  <c r="B161" i="6"/>
  <c r="B170" i="6"/>
  <c r="B42" i="6"/>
  <c r="B25" i="6"/>
  <c r="B239" i="6"/>
  <c r="B160" i="6"/>
  <c r="B41" i="6"/>
  <c r="B24" i="6"/>
  <c r="B177" i="6"/>
  <c r="B159" i="6"/>
  <c r="B52" i="6"/>
  <c r="B40" i="6"/>
  <c r="B23" i="6"/>
  <c r="D9" i="6"/>
  <c r="C9" i="6"/>
  <c r="B9" i="6"/>
  <c r="B8" i="6"/>
  <c r="B7" i="6"/>
  <c r="E1" i="6"/>
  <c r="A21" i="6" s="1"/>
  <c r="E75" i="5"/>
  <c r="E74" i="5"/>
  <c r="E73" i="5"/>
  <c r="E72" i="5"/>
  <c r="A55" i="6" l="1"/>
  <c r="A63" i="6"/>
  <c r="A71" i="6"/>
  <c r="A79" i="6"/>
  <c r="A87" i="6"/>
  <c r="A95" i="6"/>
  <c r="A103" i="6"/>
  <c r="A111" i="6"/>
  <c r="A119" i="6"/>
  <c r="A127" i="6"/>
  <c r="A135" i="6"/>
  <c r="A143" i="6"/>
  <c r="A151" i="6"/>
  <c r="A80" i="6"/>
  <c r="A112" i="6"/>
  <c r="A136" i="6"/>
  <c r="A178" i="6"/>
  <c r="A186" i="6"/>
  <c r="A194" i="6"/>
  <c r="A202" i="6"/>
  <c r="A210" i="6"/>
  <c r="A218" i="6"/>
  <c r="A226" i="6"/>
  <c r="A234" i="6"/>
  <c r="A56" i="6"/>
  <c r="A72" i="6"/>
  <c r="A88" i="6"/>
  <c r="A104" i="6"/>
  <c r="A128" i="6"/>
  <c r="A152" i="6"/>
  <c r="A64" i="6"/>
  <c r="A96" i="6"/>
  <c r="A120" i="6"/>
  <c r="A144" i="6"/>
  <c r="A179" i="6"/>
  <c r="A187" i="6"/>
  <c r="A195" i="6"/>
  <c r="A203" i="6"/>
  <c r="A211" i="6"/>
  <c r="A219" i="6"/>
  <c r="A227" i="6"/>
  <c r="A235" i="6"/>
  <c r="A57" i="6"/>
  <c r="A65" i="6"/>
  <c r="A73" i="6"/>
  <c r="A81" i="6"/>
  <c r="A89" i="6"/>
  <c r="A97" i="6"/>
  <c r="A105" i="6"/>
  <c r="A113" i="6"/>
  <c r="A121" i="6"/>
  <c r="A129" i="6"/>
  <c r="A137" i="6"/>
  <c r="A145" i="6"/>
  <c r="A153" i="6"/>
  <c r="A180" i="6"/>
  <c r="A188" i="6"/>
  <c r="A196" i="6"/>
  <c r="A204" i="6"/>
  <c r="A212" i="6"/>
  <c r="A220" i="6"/>
  <c r="A228" i="6"/>
  <c r="A236" i="6"/>
  <c r="A150" i="6"/>
  <c r="A110" i="6"/>
  <c r="A58" i="6"/>
  <c r="A66" i="6"/>
  <c r="A74" i="6"/>
  <c r="A82" i="6"/>
  <c r="A90" i="6"/>
  <c r="A98" i="6"/>
  <c r="A106" i="6"/>
  <c r="A114" i="6"/>
  <c r="A122" i="6"/>
  <c r="A130" i="6"/>
  <c r="A138" i="6"/>
  <c r="A146" i="6"/>
  <c r="A154" i="6"/>
  <c r="A102" i="6"/>
  <c r="A181" i="6"/>
  <c r="A189" i="6"/>
  <c r="A197" i="6"/>
  <c r="A205" i="6"/>
  <c r="A213" i="6"/>
  <c r="A221" i="6"/>
  <c r="A229" i="6"/>
  <c r="A237" i="6"/>
  <c r="A94" i="6"/>
  <c r="A59" i="6"/>
  <c r="A67" i="6"/>
  <c r="A75" i="6"/>
  <c r="A83" i="6"/>
  <c r="A91" i="6"/>
  <c r="A99" i="6"/>
  <c r="A107" i="6"/>
  <c r="A115" i="6"/>
  <c r="A123" i="6"/>
  <c r="A131" i="6"/>
  <c r="A139" i="6"/>
  <c r="A147" i="6"/>
  <c r="A155" i="6"/>
  <c r="A124" i="6"/>
  <c r="A86" i="6"/>
  <c r="A182" i="6"/>
  <c r="A190" i="6"/>
  <c r="A198" i="6"/>
  <c r="A206" i="6"/>
  <c r="A214" i="6"/>
  <c r="A222" i="6"/>
  <c r="A230" i="6"/>
  <c r="A60" i="6"/>
  <c r="A132" i="6"/>
  <c r="A156" i="6"/>
  <c r="A62" i="6"/>
  <c r="A142" i="6"/>
  <c r="A68" i="6"/>
  <c r="A76" i="6"/>
  <c r="A84" i="6"/>
  <c r="A92" i="6"/>
  <c r="A100" i="6"/>
  <c r="A108" i="6"/>
  <c r="A116" i="6"/>
  <c r="A140" i="6"/>
  <c r="A148" i="6"/>
  <c r="A78" i="6"/>
  <c r="A183" i="6"/>
  <c r="A191" i="6"/>
  <c r="A199" i="6"/>
  <c r="A207" i="6"/>
  <c r="A215" i="6"/>
  <c r="A223" i="6"/>
  <c r="A231" i="6"/>
  <c r="A126" i="6"/>
  <c r="A61" i="6"/>
  <c r="A69" i="6"/>
  <c r="A77" i="6"/>
  <c r="A85" i="6"/>
  <c r="A93" i="6"/>
  <c r="A101" i="6"/>
  <c r="A109" i="6"/>
  <c r="A117" i="6"/>
  <c r="A125" i="6"/>
  <c r="A133" i="6"/>
  <c r="A141" i="6"/>
  <c r="A149" i="6"/>
  <c r="A184" i="6"/>
  <c r="A192" i="6"/>
  <c r="A200" i="6"/>
  <c r="A208" i="6"/>
  <c r="A216" i="6"/>
  <c r="A224" i="6"/>
  <c r="A232" i="6"/>
  <c r="A70" i="6"/>
  <c r="A134" i="6"/>
  <c r="A118" i="6"/>
  <c r="A185" i="6"/>
  <c r="A193" i="6"/>
  <c r="A201" i="6"/>
  <c r="A209" i="6"/>
  <c r="A217" i="6"/>
  <c r="A225" i="6"/>
  <c r="A233" i="6"/>
  <c r="A320" i="6"/>
  <c r="A322" i="6"/>
  <c r="A323" i="6"/>
  <c r="A321" i="6"/>
  <c r="A170" i="6"/>
  <c r="A164" i="6"/>
  <c r="A54" i="6"/>
  <c r="A53" i="6"/>
  <c r="A37" i="6"/>
  <c r="B10" i="6"/>
  <c r="A247" i="6"/>
  <c r="A27" i="6" l="1"/>
  <c r="A49" i="6"/>
  <c r="A241" i="6"/>
  <c r="A173" i="6"/>
  <c r="A158" i="6"/>
  <c r="A248" i="6"/>
  <c r="A23" i="6"/>
  <c r="A48" i="6"/>
  <c r="A46" i="6"/>
  <c r="A42" i="6"/>
  <c r="A44" i="6"/>
  <c r="A240" i="6"/>
  <c r="A169" i="6"/>
  <c r="A47" i="6"/>
  <c r="A171" i="6"/>
  <c r="A162" i="6"/>
  <c r="A43" i="6"/>
  <c r="A245" i="6"/>
  <c r="A174" i="6"/>
  <c r="A160" i="6"/>
  <c r="A30" i="6"/>
  <c r="A254" i="6"/>
  <c r="A26" i="6"/>
  <c r="A253" i="6"/>
  <c r="A25" i="6"/>
  <c r="A239" i="6"/>
  <c r="A165" i="6"/>
  <c r="A177" i="6"/>
  <c r="A258" i="6"/>
  <c r="A40" i="6"/>
  <c r="A172" i="6"/>
  <c r="A31" i="6"/>
  <c r="A246" i="6"/>
  <c r="A166" i="6"/>
  <c r="A251" i="6"/>
  <c r="A51" i="6"/>
  <c r="A45" i="6"/>
  <c r="A159" i="6"/>
  <c r="A163" i="6"/>
  <c r="A38" i="6"/>
  <c r="A256" i="6"/>
  <c r="A161" i="6"/>
  <c r="A252" i="6"/>
  <c r="A257" i="6"/>
  <c r="A175" i="6"/>
  <c r="A35" i="6"/>
  <c r="A34" i="6"/>
  <c r="A32" i="6"/>
  <c r="A176" i="6"/>
  <c r="A41" i="6"/>
  <c r="A50" i="6"/>
  <c r="A167" i="6"/>
  <c r="A22" i="6"/>
  <c r="A28" i="6"/>
  <c r="A36" i="6"/>
  <c r="A243" i="6"/>
  <c r="A24" i="6"/>
  <c r="A29" i="6"/>
  <c r="A242" i="6"/>
  <c r="A168" i="6"/>
  <c r="A255" i="6"/>
  <c r="A52" i="6"/>
  <c r="A249" i="6"/>
  <c r="A39" i="6"/>
  <c r="A244" i="6"/>
  <c r="A250" i="6"/>
  <c r="A33" i="6"/>
  <c r="Q60" i="1" l="1"/>
  <c r="G257" i="6" s="1"/>
  <c r="H60" i="1"/>
  <c r="G251" i="6" s="1"/>
  <c r="F60" i="1"/>
  <c r="G245" i="6" s="1"/>
  <c r="H45" i="1"/>
  <c r="G170" i="6" s="1"/>
  <c r="F45" i="1"/>
  <c r="Q45" i="1"/>
  <c r="G176" i="6" s="1"/>
  <c r="Q30" i="1"/>
  <c r="G53" i="6" s="1"/>
  <c r="G30" i="1"/>
  <c r="G164" i="6" l="1"/>
  <c r="G47" i="1"/>
  <c r="E19" i="10" s="1"/>
  <c r="I19" i="10" s="1"/>
  <c r="G325" i="6" s="1"/>
  <c r="G37" i="6"/>
  <c r="G32" i="1"/>
  <c r="E17" i="10" s="1"/>
  <c r="I17" i="10" s="1"/>
  <c r="G324" i="6" s="1"/>
  <c r="G62" i="1"/>
  <c r="E21" i="10" s="1"/>
  <c r="I21" i="10" s="1"/>
  <c r="G326" i="6" s="1"/>
  <c r="I22" i="10" l="1"/>
  <c r="G327" i="6" s="1"/>
  <c r="G54" i="6"/>
  <c r="G177" i="6"/>
  <c r="G258" i="6"/>
</calcChain>
</file>

<file path=xl/sharedStrings.xml><?xml version="1.0" encoding="utf-8"?>
<sst xmlns="http://schemas.openxmlformats.org/spreadsheetml/2006/main" count="526" uniqueCount="166">
  <si>
    <t xml:space="preserve">County: </t>
  </si>
  <si>
    <t>Contact:</t>
  </si>
  <si>
    <t>E-Mail Address:</t>
  </si>
  <si>
    <t xml:space="preserve">Quarter: </t>
  </si>
  <si>
    <t xml:space="preserve">Version #: </t>
  </si>
  <si>
    <t>Total Revenue Collected</t>
  </si>
  <si>
    <t>Court Facilities</t>
  </si>
  <si>
    <t>Local Law Libraries</t>
  </si>
  <si>
    <t>Amount</t>
  </si>
  <si>
    <t>TOTAL</t>
  </si>
  <si>
    <t>Principal &amp; Interest on Bonds</t>
  </si>
  <si>
    <t>Principal</t>
  </si>
  <si>
    <t>Interest</t>
  </si>
  <si>
    <t>Surplus Revenues</t>
  </si>
  <si>
    <t>OrganizationID</t>
  </si>
  <si>
    <t>OrganizationTypeID</t>
  </si>
  <si>
    <t>OrgName1</t>
  </si>
  <si>
    <t>OrgName2</t>
  </si>
  <si>
    <t>OrgName3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</si>
  <si>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</si>
  <si>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</si>
  <si>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</si>
  <si>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</si>
  <si>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</si>
  <si>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</si>
  <si>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</si>
  <si>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</si>
  <si>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</si>
  <si>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</si>
  <si>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</si>
  <si>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</si>
  <si>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</si>
  <si>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</si>
  <si>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</si>
  <si>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</si>
  <si>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</si>
  <si>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</si>
  <si>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</si>
  <si>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</si>
  <si>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</si>
  <si>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</si>
  <si>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</si>
  <si>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</si>
  <si>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</si>
  <si>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</si>
  <si>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</si>
  <si>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</si>
  <si>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</si>
  <si>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</si>
  <si>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</si>
  <si>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</si>
  <si>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</si>
  <si>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</si>
  <si>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</si>
  <si>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</si>
  <si>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</si>
  <si>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</si>
  <si>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</si>
  <si>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</si>
  <si>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</si>
  <si>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</si>
  <si>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</si>
  <si>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Dade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</si>
  <si>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</si>
  <si>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</si>
  <si>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</si>
  <si>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</si>
  <si>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</si>
  <si>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</si>
  <si>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</si>
  <si>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</si>
  <si>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</si>
  <si>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</si>
  <si>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</si>
  <si>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</si>
  <si>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</si>
  <si>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 Johns</t>
  </si>
  <si>
    <t>Saint Johns</t>
  </si>
  <si>
    <t>St. Lucie</t>
  </si>
  <si>
    <t>St Lucie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</si>
  <si>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</si>
  <si>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</si>
  <si>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</si>
  <si>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</si>
  <si>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</si>
  <si>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</si>
  <si>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</si>
  <si>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</si>
  <si>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</si>
  <si>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</si>
  <si>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</si>
  <si>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</si>
  <si>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Version Number</t>
  </si>
  <si>
    <t>Report Month</t>
  </si>
  <si>
    <t>Reason Code</t>
  </si>
  <si>
    <t>Report Qtr</t>
  </si>
  <si>
    <t>FilenameInfo</t>
  </si>
  <si>
    <t>Qtr 1: Oct - Dec</t>
  </si>
  <si>
    <t>Qtr 2: Jan - Mar</t>
  </si>
  <si>
    <t>Qtr 3: Apr - Jun</t>
  </si>
  <si>
    <t>Qtr 4: Jul - Sep</t>
  </si>
  <si>
    <t>ReportShortName:</t>
  </si>
  <si>
    <t>CountyName:</t>
  </si>
  <si>
    <t>DataTableNum</t>
  </si>
  <si>
    <t>DataTable</t>
  </si>
  <si>
    <t>StartCol</t>
  </si>
  <si>
    <t>EndCol</t>
  </si>
  <si>
    <t>StartRow</t>
  </si>
  <si>
    <t>EndRow</t>
  </si>
  <si>
    <t>VerificationCode:</t>
  </si>
  <si>
    <t>PM1.18.1.0</t>
  </si>
  <si>
    <t>A</t>
  </si>
  <si>
    <t>SubmissionDate:</t>
  </si>
  <si>
    <t>SubmissionEmail:</t>
  </si>
  <si>
    <t>SubmissionMonth:</t>
  </si>
  <si>
    <t>VersionNumber:</t>
  </si>
  <si>
    <t>ReportMonth:</t>
  </si>
  <si>
    <t>Filename:</t>
  </si>
  <si>
    <t>FolderLocation:</t>
  </si>
  <si>
    <t>NumDataTables:</t>
  </si>
  <si>
    <t>FiscalYearID</t>
  </si>
  <si>
    <t>FIRST year of County Fiscal Year (CFY):</t>
  </si>
  <si>
    <t>Category</t>
  </si>
  <si>
    <t>Description</t>
  </si>
  <si>
    <t>Rev/Exp</t>
  </si>
  <si>
    <t>Quarterly TOTAL</t>
  </si>
  <si>
    <t>Rev_Exp_318_18(13)_a_1</t>
  </si>
  <si>
    <t>Rev_Exp_318_18(13)_a_2</t>
  </si>
  <si>
    <t>Rev_Exp_318_18(13)_a_3</t>
  </si>
  <si>
    <t>NOTES:</t>
  </si>
  <si>
    <t>Annual Summary</t>
  </si>
  <si>
    <r>
      <t xml:space="preserve">2. This form should be completed and returned to </t>
    </r>
    <r>
      <rPr>
        <b/>
        <sz val="10"/>
        <color rgb="FF002D73"/>
        <rFont val="Franklin Gothic Book"/>
        <family val="2"/>
      </rPr>
      <t xml:space="preserve">reports@flccoc.org </t>
    </r>
    <r>
      <rPr>
        <sz val="10"/>
        <color theme="1"/>
        <rFont val="Franklin Gothic Book"/>
        <family val="2"/>
      </rPr>
      <t xml:space="preserve">(in Excel format) by the </t>
    </r>
    <r>
      <rPr>
        <b/>
        <sz val="10"/>
        <color theme="1"/>
        <rFont val="Franklin Gothic Book"/>
        <family val="2"/>
      </rPr>
      <t>30th</t>
    </r>
    <r>
      <rPr>
        <sz val="10"/>
        <color theme="1"/>
        <rFont val="Franklin Gothic Book"/>
        <family val="2"/>
      </rPr>
      <t xml:space="preserve"> of the month following the end of the quarter being reported.</t>
    </r>
  </si>
  <si>
    <r>
      <t>Description</t>
    </r>
    <r>
      <rPr>
        <vertAlign val="superscript"/>
        <sz val="11"/>
        <rFont val="Franklin Gothic Demi"/>
        <family val="2"/>
      </rPr>
      <t>1</t>
    </r>
  </si>
  <si>
    <r>
      <t>Description (Debt on Bond/Court Facility/Law Library)</t>
    </r>
    <r>
      <rPr>
        <vertAlign val="superscript"/>
        <sz val="11"/>
        <rFont val="Franklin Gothic Demi"/>
        <family val="2"/>
      </rPr>
      <t>1</t>
    </r>
  </si>
  <si>
    <t>TOTAL (Max 25%)</t>
  </si>
  <si>
    <t>GRAND TOTAL - REVENUE</t>
  </si>
  <si>
    <t>GRAND TOTAL - EXPENDITURE</t>
  </si>
  <si>
    <t>QuarterlyPeriod</t>
  </si>
  <si>
    <t>Period-Amount</t>
  </si>
  <si>
    <t>ALL</t>
  </si>
  <si>
    <t>Rev_Exp_318_18(13)_a_4</t>
  </si>
  <si>
    <t>G</t>
  </si>
  <si>
    <t>ReportNumber</t>
  </si>
  <si>
    <t>(Replaces the Clerk of Court Assessment of Additional Court Costs, s. 318.18(13), F.S. report due to a statute reference change)</t>
  </si>
  <si>
    <t>CCOC Form Version 2
Updated: 11/18/2024</t>
  </si>
  <si>
    <t>REVENUE - s. 318.18(14)(a)1, F.S.</t>
  </si>
  <si>
    <t>EXPENDITURES - s. 318.18(14)(a)1, F.S.</t>
  </si>
  <si>
    <t>EXPENDITURES TOTAL - s. 318.18(14)(a)1, F.S.</t>
  </si>
  <si>
    <t>REVENUE - s. 318.18(14)(a)2, F.S.</t>
  </si>
  <si>
    <t>EXPENDITURES - s. 318.18(14)(a)2, F.S.</t>
  </si>
  <si>
    <t>EXPENDITURE TOTAL - s. 318.18(14)(a)2, F.S.</t>
  </si>
  <si>
    <t>EXPENDITURES - s. 318.18(14)(a)3, F.S.</t>
  </si>
  <si>
    <t>EXPENDITURE TOTAL - s. 318.18(14)(a)3, F.S.</t>
  </si>
  <si>
    <t>REVENUE - s. 318.18(14)(a)3, F.S.</t>
  </si>
  <si>
    <r>
      <t xml:space="preserve">1. Provide the area of expenditure (i.e. Principal, Interest, Debt on Bond, Court Facility, or Law Library) </t>
    </r>
    <r>
      <rPr>
        <b/>
        <sz val="10"/>
        <color rgb="FFFF0000"/>
        <rFont val="Franklin Gothic Book"/>
        <family val="2"/>
      </rPr>
      <t>AND</t>
    </r>
    <r>
      <rPr>
        <sz val="10"/>
        <color theme="1"/>
        <rFont val="Franklin Gothic Book"/>
        <family val="2"/>
      </rPr>
      <t xml:space="preserve"> a general description of the type of expenditures reported.</t>
    </r>
  </si>
  <si>
    <t>TOTAL REVENUE - s. 318.18(14)(a)1, F.S.</t>
  </si>
  <si>
    <t>TOTAL REVENUE - s. 318.18(14)(a)2, F.S.</t>
  </si>
  <si>
    <t>TOTAL REVENUE - s. 318.18(14)(a)3, F.S.</t>
  </si>
  <si>
    <t>TOTAL EXPENDITURE - s. 318.18(14)(a)1, F.S.</t>
  </si>
  <si>
    <t>TOTAL EXPENDITURE - s. 318.18(14)(a)2, F.S.</t>
  </si>
  <si>
    <t>TOTAL EXPENDITURE - s. 318.18(14)(a)3, F.S.</t>
  </si>
  <si>
    <t>3. This report's name was updated to reflect the statute reference change in the 2024 Florida Statutes. No reporting requirements were changed.</t>
  </si>
  <si>
    <r>
      <t xml:space="preserve">Clerk of Court Assessment of Additional Court Costs, s. 318.18(14), F.S. </t>
    </r>
    <r>
      <rPr>
        <vertAlign val="superscript"/>
        <sz val="14"/>
        <color rgb="FFAC162C"/>
        <rFont val="Franklin Gothic Demi"/>
        <family val="2"/>
      </rPr>
      <t>3</t>
    </r>
  </si>
  <si>
    <t>318_18(14)_FS</t>
  </si>
  <si>
    <t>1. This report's name was updated to reflect the statute reference change in the 2024 Florida Statutes. No reporting requirements were changed.</t>
  </si>
  <si>
    <r>
      <t xml:space="preserve">Clerk of Court Assessment of Additional Court Costs, s. 318.18(14), F.S. </t>
    </r>
    <r>
      <rPr>
        <vertAlign val="superscript"/>
        <sz val="14"/>
        <color rgb="FFAC162C"/>
        <rFont val="Franklin Gothic Demi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</si>
</sst>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4"/>
      <color rgb="FFAC162C"/>
      <name val="Franklin Gothic Demi"/>
      <family val="2"/>
    </font>
    <font>
      <sz val="11"/>
      <name val="Franklin Gothic Demi"/>
      <family val="2"/>
    </font>
    <font>
      <sz val="11"/>
      <name val="Calibri"/>
      <family val="2"/>
      <scheme val="minor"/>
    </font>
    <font>
      <sz val="11"/>
      <name val="Franklin Gothic Book"/>
      <family val="2"/>
    </font>
    <font>
      <sz val="10"/>
      <color rgb="FFFFFFFF"/>
      <name val="Franklin Gothic Demi"/>
      <family val="2"/>
    </font>
    <font>
      <sz val="12"/>
      <name val="Franklin Gothic Demi"/>
      <family val="2"/>
    </font>
    <font>
      <sz val="10"/>
      <name val="Franklin Gothic Book"/>
      <family val="2"/>
    </font>
    <font>
      <sz val="12"/>
      <name val="Franklin Gothic Book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0"/>
      <color theme="1"/>
      <name val="Franklin Gothic Book"/>
      <family val="2"/>
    </font>
    <font>
      <b/>
      <sz val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FF0000"/>
      <name val="Franklin Gothic Book"/>
      <family val="2"/>
    </font>
    <font>
      <b/>
      <sz val="10"/>
      <color rgb="FF002D73"/>
      <name val="Franklin Gothic Book"/>
      <family val="2"/>
    </font>
    <font>
      <vertAlign val="superscript"/>
      <sz val="11"/>
      <name val="Franklin Gothic Demi"/>
      <family val="2"/>
    </font>
    <font>
      <sz val="11"/>
      <color theme="1"/>
      <name val="Franklin Gothic Demi"/>
      <family val="2"/>
    </font>
    <font>
      <sz val="8"/>
      <color rgb="FFAC162C"/>
      <name val="Calibri"/>
      <family val="2"/>
      <scheme val="minor"/>
    </font>
    <font>
      <vertAlign val="superscript"/>
      <sz val="14"/>
      <color rgb="FFAC162C"/>
      <name val="Franklin Gothic Demi"/>
      <family val="2"/>
    </font>
  </fonts>
  <fills count="11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AC162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34998626667073579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58585"/>
      </top>
      <bottom style="thin">
        <color rgb="FF858585"/>
      </bottom>
      <diagonal/>
    </border>
    <border>
      <left style="medium">
        <color rgb="FF858585"/>
      </left>
      <right style="thin">
        <color rgb="FF858585"/>
      </right>
      <top style="medium">
        <color rgb="FF858585"/>
      </top>
      <bottom style="medium">
        <color rgb="FF858585"/>
      </bottom>
      <diagonal/>
    </border>
    <border>
      <left style="thin">
        <color rgb="FF858585"/>
      </left>
      <right style="thin">
        <color rgb="FF858585"/>
      </right>
      <top style="medium">
        <color rgb="FF858585"/>
      </top>
      <bottom style="medium">
        <color rgb="FF858585"/>
      </bottom>
      <diagonal/>
    </border>
    <border>
      <left style="thin">
        <color rgb="FF858585"/>
      </left>
      <right style="medium">
        <color rgb="FF858585"/>
      </right>
      <top style="medium">
        <color rgb="FF858585"/>
      </top>
      <bottom style="medium">
        <color rgb="FF858585"/>
      </bottom>
      <diagonal/>
    </border>
    <border>
      <left style="medium">
        <color rgb="FF858585"/>
      </left>
      <right/>
      <top/>
      <bottom/>
      <diagonal/>
    </border>
    <border>
      <left style="medium">
        <color rgb="FF858585"/>
      </left>
      <right/>
      <top style="medium">
        <color rgb="FF858585"/>
      </top>
      <bottom style="medium">
        <color rgb="FF858585"/>
      </bottom>
      <diagonal/>
    </border>
    <border>
      <left/>
      <right/>
      <top style="medium">
        <color rgb="FF858585"/>
      </top>
      <bottom style="medium">
        <color rgb="FF858585"/>
      </bottom>
      <diagonal/>
    </border>
    <border>
      <left style="thin">
        <color rgb="FF858585"/>
      </left>
      <right/>
      <top style="medium">
        <color rgb="FF858585"/>
      </top>
      <bottom style="medium">
        <color rgb="FF858585"/>
      </bottom>
      <diagonal/>
    </border>
    <border>
      <left/>
      <right style="medium">
        <color rgb="FF858585"/>
      </right>
      <top style="medium">
        <color rgb="FF858585"/>
      </top>
      <bottom style="medium">
        <color rgb="FF858585"/>
      </bottom>
      <diagonal/>
    </border>
    <border>
      <left style="medium">
        <color rgb="FF858585"/>
      </left>
      <right/>
      <top style="thin">
        <color rgb="FF858585"/>
      </top>
      <bottom style="thin">
        <color rgb="FF858585"/>
      </bottom>
      <diagonal/>
    </border>
    <border>
      <left style="medium">
        <color rgb="FF858585"/>
      </left>
      <right/>
      <top style="medium">
        <color rgb="FF858585"/>
      </top>
      <bottom style="thin">
        <color rgb="FF858585"/>
      </bottom>
      <diagonal/>
    </border>
    <border>
      <left/>
      <right/>
      <top style="medium">
        <color rgb="FF858585"/>
      </top>
      <bottom style="thin">
        <color rgb="FF858585"/>
      </bottom>
      <diagonal/>
    </border>
    <border>
      <left/>
      <right style="medium">
        <color rgb="FF858585"/>
      </right>
      <top style="medium">
        <color rgb="FF858585"/>
      </top>
      <bottom style="thin">
        <color rgb="FF858585"/>
      </bottom>
      <diagonal/>
    </border>
    <border>
      <left/>
      <right style="medium">
        <color rgb="FF858585"/>
      </right>
      <top style="thin">
        <color rgb="FF858585"/>
      </top>
      <bottom style="thin">
        <color rgb="FF8585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medium">
        <color rgb="FF858585"/>
      </left>
      <right/>
      <top style="double">
        <color rgb="FF858585"/>
      </top>
      <bottom style="medium">
        <color rgb="FF858585"/>
      </bottom>
      <diagonal/>
    </border>
    <border>
      <left/>
      <right/>
      <top style="double">
        <color rgb="FF858585"/>
      </top>
      <bottom style="medium">
        <color rgb="FF858585"/>
      </bottom>
      <diagonal/>
    </border>
    <border>
      <left/>
      <right style="medium">
        <color rgb="FF858585"/>
      </right>
      <top style="double">
        <color rgb="FF858585"/>
      </top>
      <bottom style="medium">
        <color rgb="FF858585"/>
      </bottom>
      <diagonal/>
    </border>
    <border>
      <left style="medium">
        <color rgb="FF858585"/>
      </left>
      <right style="thin">
        <color rgb="FF858585"/>
      </right>
      <top style="double">
        <color rgb="FF858585"/>
      </top>
      <bottom style="medium">
        <color rgb="FF858585"/>
      </bottom>
      <diagonal/>
    </border>
    <border>
      <left style="thin">
        <color rgb="FF858585"/>
      </left>
      <right style="medium">
        <color rgb="FF858585"/>
      </right>
      <top style="double">
        <color rgb="FF858585"/>
      </top>
      <bottom style="medium">
        <color rgb="FF858585"/>
      </bottom>
      <diagonal/>
    </border>
    <border>
      <left/>
      <right/>
      <top style="thin">
        <color rgb="FF858585"/>
      </top>
      <bottom/>
      <diagonal/>
    </border>
    <border>
      <left/>
      <right style="medium">
        <color rgb="FF858585"/>
      </right>
      <top style="thin">
        <color rgb="FF858585"/>
      </top>
      <bottom/>
      <diagonal/>
    </border>
    <border>
      <left style="medium">
        <color rgb="FF858585"/>
      </left>
      <right/>
      <top style="thin">
        <color rgb="FF858585"/>
      </top>
      <bottom style="medium">
        <color rgb="FF858585"/>
      </bottom>
      <diagonal/>
    </border>
    <border>
      <left/>
      <right/>
      <top style="thin">
        <color rgb="FF858585"/>
      </top>
      <bottom style="medium">
        <color rgb="FF858585"/>
      </bottom>
      <diagonal/>
    </border>
    <border>
      <left/>
      <right style="medium">
        <color rgb="FF858585"/>
      </right>
      <top style="thin">
        <color rgb="FF858585"/>
      </top>
      <bottom style="double">
        <color rgb="FF858585"/>
      </bottom>
      <diagonal/>
    </border>
    <border>
      <left/>
      <right/>
      <top style="medium">
        <color rgb="FF858585"/>
      </top>
      <bottom/>
      <diagonal/>
    </border>
    <border>
      <left style="thin">
        <color rgb="FF858585"/>
      </left>
      <right/>
      <top/>
      <bottom style="medium">
        <color rgb="FF858585"/>
      </bottom>
      <diagonal/>
    </border>
    <border>
      <left/>
      <right/>
      <top/>
      <bottom style="medium">
        <color rgb="FF858585"/>
      </bottom>
      <diagonal/>
    </border>
    <border>
      <left style="medium">
        <color rgb="FF858585"/>
      </left>
      <right style="medium">
        <color rgb="FF858585"/>
      </right>
      <top style="medium">
        <color rgb="FF858585"/>
      </top>
      <bottom style="medium">
        <color rgb="FF858585"/>
      </bottom>
      <diagonal/>
    </border>
    <border>
      <left style="medium">
        <color rgb="FF858585"/>
      </left>
      <right style="medium">
        <color rgb="FF858585"/>
      </right>
      <top style="double">
        <color rgb="FF858585"/>
      </top>
      <bottom style="medium">
        <color rgb="FF858585"/>
      </bottom>
      <diagonal/>
    </border>
    <border>
      <left style="medium">
        <color rgb="FF858585"/>
      </left>
      <right/>
      <top style="thin">
        <color rgb="FF858585"/>
      </top>
      <bottom style="double">
        <color rgb="FF858585"/>
      </bottom>
      <diagonal/>
    </border>
    <border>
      <left style="medium">
        <color rgb="FF858585"/>
      </left>
      <right style="medium">
        <color rgb="FF858585"/>
      </right>
      <top style="medium">
        <color rgb="FF858585"/>
      </top>
      <bottom/>
      <diagonal/>
    </border>
    <border>
      <left style="medium">
        <color rgb="FF858585"/>
      </left>
      <right style="medium">
        <color rgb="FF858585"/>
      </right>
      <top style="medium">
        <color rgb="FF858585"/>
      </top>
      <bottom style="thin">
        <color rgb="FF858585"/>
      </bottom>
      <diagonal/>
    </border>
    <border>
      <left style="medium">
        <color rgb="FF858585"/>
      </left>
      <right style="medium">
        <color rgb="FF858585"/>
      </right>
      <top style="thin">
        <color rgb="FF858585"/>
      </top>
      <bottom style="thin">
        <color rgb="FF858585"/>
      </bottom>
      <diagonal/>
    </border>
    <border>
      <left style="medium">
        <color rgb="FF858585"/>
      </left>
      <right style="thin">
        <color rgb="FF858585"/>
      </right>
      <top/>
      <bottom style="medium">
        <color rgb="FF858585"/>
      </bottom>
      <diagonal/>
    </border>
    <border>
      <left style="medium">
        <color rgb="FF858585"/>
      </left>
      <right style="medium">
        <color rgb="FF858585"/>
      </right>
      <top style="thin">
        <color rgb="FF858585"/>
      </top>
      <bottom style="medium">
        <color rgb="FF858585"/>
      </bottom>
      <diagonal/>
    </border>
    <border>
      <left style="medium">
        <color rgb="FF858585"/>
      </left>
      <right style="medium">
        <color rgb="FF858585"/>
      </right>
      <top style="thin">
        <color rgb="FF858585"/>
      </top>
      <bottom/>
      <diagonal/>
    </border>
    <border>
      <left style="medium">
        <color rgb="FF858585"/>
      </left>
      <right/>
      <top style="double">
        <color rgb="FF858585"/>
      </top>
      <bottom/>
      <diagonal/>
    </border>
    <border>
      <left/>
      <right/>
      <top style="double">
        <color rgb="FF858585"/>
      </top>
      <bottom/>
      <diagonal/>
    </border>
    <border>
      <left/>
      <right style="thin">
        <color rgb="FF858585"/>
      </right>
      <top style="double">
        <color rgb="FF858585"/>
      </top>
      <bottom/>
      <diagonal/>
    </border>
    <border>
      <left/>
      <right style="medium">
        <color rgb="FF858585"/>
      </right>
      <top style="thin">
        <color rgb="FF858585"/>
      </top>
      <bottom style="medium">
        <color rgb="FF858585"/>
      </bottom>
      <diagonal/>
    </border>
  </borders>
  <cellStyleXfs count="8">
    <xf numFmtId="0" fontId="0" fillId="0" borderId="0"/>
    <xf numFmtId="0" fontId="3" fillId="2" borderId="1">
      <alignment horizontal="center" vertical="center"/>
      <protection locked="0"/>
    </xf>
    <xf numFmtId="0" fontId="3" fillId="3" borderId="1">
      <alignment horizontal="center" vertical="center"/>
      <protection locked="0"/>
    </xf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79">
    <xf numFmtId="0" fontId="0" fillId="0" borderId="0" xfId="0"/>
    <xf numFmtId="0" fontId="10" fillId="0" borderId="0" xfId="3" applyFont="1"/>
    <xf numFmtId="0" fontId="9" fillId="0" borderId="0" xfId="3"/>
    <xf numFmtId="0" fontId="11" fillId="6" borderId="0" xfId="3" applyFont="1" applyFill="1"/>
    <xf numFmtId="0" fontId="11" fillId="6" borderId="0" xfId="3" applyFont="1" applyFill="1" applyAlignment="1">
      <alignment horizontal="center" wrapText="1"/>
    </xf>
    <xf numFmtId="0" fontId="10" fillId="0" borderId="0" xfId="4" applyFont="1"/>
    <xf numFmtId="0" fontId="11" fillId="6" borderId="0" xfId="5" applyFont="1" applyFill="1" applyAlignment="1">
      <alignment wrapText="1"/>
    </xf>
    <xf numFmtId="0" fontId="10" fillId="0" borderId="0" xfId="5" applyFont="1"/>
    <xf numFmtId="0" fontId="10" fillId="7" borderId="0" xfId="5" applyFont="1" applyFill="1"/>
    <xf numFmtId="0" fontId="11" fillId="6" borderId="16" xfId="5" applyFont="1" applyFill="1" applyBorder="1"/>
    <xf numFmtId="0" fontId="11" fillId="6" borderId="17" xfId="5" applyFont="1" applyFill="1" applyBorder="1"/>
    <xf numFmtId="0" fontId="11" fillId="6" borderId="18" xfId="5" applyFont="1" applyFill="1" applyBorder="1"/>
    <xf numFmtId="0" fontId="10" fillId="0" borderId="19" xfId="5" applyFont="1" applyBorder="1"/>
    <xf numFmtId="0" fontId="10" fillId="0" borderId="20" xfId="5" applyFont="1" applyBorder="1"/>
    <xf numFmtId="0" fontId="11" fillId="6" borderId="0" xfId="5" applyFont="1" applyFill="1"/>
    <xf numFmtId="14" fontId="10" fillId="7" borderId="0" xfId="5" applyNumberFormat="1" applyFont="1" applyFill="1"/>
    <xf numFmtId="14" fontId="10" fillId="0" borderId="0" xfId="5" applyNumberFormat="1" applyFont="1"/>
    <xf numFmtId="0" fontId="10" fillId="0" borderId="21" xfId="5" applyFont="1" applyBorder="1"/>
    <xf numFmtId="0" fontId="10" fillId="0" borderId="22" xfId="5" applyFont="1" applyBorder="1"/>
    <xf numFmtId="0" fontId="10" fillId="0" borderId="23" xfId="5" applyFont="1" applyBorder="1"/>
    <xf numFmtId="164" fontId="10" fillId="0" borderId="0" xfId="6" applyNumberFormat="1" applyFont="1" applyProtection="1"/>
    <xf numFmtId="3" fontId="10" fillId="0" borderId="0" xfId="5" applyNumberFormat="1" applyFont="1"/>
    <xf numFmtId="49" fontId="10" fillId="0" borderId="0" xfId="5" applyNumberFormat="1" applyFont="1"/>
    <xf numFmtId="164" fontId="10" fillId="0" borderId="0" xfId="5" applyNumberFormat="1" applyFont="1"/>
    <xf numFmtId="43" fontId="10" fillId="0" borderId="0" xfId="6" applyFont="1" applyProtection="1"/>
    <xf numFmtId="0" fontId="10" fillId="8" borderId="0" xfId="5" applyFont="1" applyFill="1" applyAlignment="1" applyProtection="1">
      <alignment horizontal="center" vertical="center"/>
      <protection locked="0"/>
    </xf>
    <xf numFmtId="0" fontId="10" fillId="0" borderId="0" xfId="6" applyNumberFormat="1" applyFont="1" applyProtection="1"/>
    <xf numFmtId="0" fontId="14" fillId="0" borderId="0" xfId="0" applyFont="1"/>
    <xf numFmtId="0" fontId="1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top"/>
    </xf>
    <xf numFmtId="0" fontId="22" fillId="0" borderId="0" xfId="0" applyFont="1"/>
    <xf numFmtId="0" fontId="2" fillId="0" borderId="0" xfId="0" applyFont="1" applyAlignment="1">
      <alignment vertical="center"/>
    </xf>
    <xf numFmtId="0" fontId="22" fillId="0" borderId="39" xfId="0" applyFont="1" applyBorder="1" applyAlignment="1">
      <alignment horizontal="center" vertical="top"/>
    </xf>
    <xf numFmtId="0" fontId="22" fillId="0" borderId="39" xfId="0" applyFont="1" applyBorder="1" applyAlignment="1">
      <alignment horizontal="center" vertical="top" wrapText="1"/>
    </xf>
    <xf numFmtId="164" fontId="4" fillId="9" borderId="39" xfId="0" applyNumberFormat="1" applyFont="1" applyFill="1" applyBorder="1" applyAlignment="1">
      <alignment horizontal="right" vertical="center"/>
    </xf>
    <xf numFmtId="164" fontId="2" fillId="9" borderId="3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164" fontId="4" fillId="10" borderId="39" xfId="0" applyNumberFormat="1" applyFont="1" applyFill="1" applyBorder="1" applyAlignment="1">
      <alignment horizontal="right" vertical="center"/>
    </xf>
    <xf numFmtId="164" fontId="2" fillId="10" borderId="39" xfId="0" applyNumberFormat="1" applyFont="1" applyFill="1" applyBorder="1" applyAlignment="1">
      <alignment horizontal="right" vertical="center"/>
    </xf>
    <xf numFmtId="164" fontId="2" fillId="9" borderId="4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2" fillId="10" borderId="40" xfId="0" applyNumberFormat="1" applyFont="1" applyFill="1" applyBorder="1" applyAlignment="1">
      <alignment horizontal="right" vertical="center"/>
    </xf>
    <xf numFmtId="164" fontId="4" fillId="9" borderId="39" xfId="0" applyNumberFormat="1" applyFont="1" applyFill="1" applyBorder="1" applyAlignment="1">
      <alignment vertical="center"/>
    </xf>
    <xf numFmtId="164" fontId="2" fillId="9" borderId="39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10" borderId="39" xfId="0" applyNumberFormat="1" applyFont="1" applyFill="1" applyBorder="1" applyAlignment="1">
      <alignment vertical="center"/>
    </xf>
    <xf numFmtId="164" fontId="2" fillId="10" borderId="39" xfId="0" applyNumberFormat="1" applyFont="1" applyFill="1" applyBorder="1" applyAlignment="1">
      <alignment vertical="center"/>
    </xf>
    <xf numFmtId="0" fontId="19" fillId="0" borderId="0" xfId="0" applyFont="1" applyAlignment="1">
      <alignment horizontal="right"/>
    </xf>
    <xf numFmtId="0" fontId="17" fillId="0" borderId="0" xfId="0" applyFont="1" applyAlignment="1">
      <alignment horizontal="left" vertical="top"/>
    </xf>
    <xf numFmtId="0" fontId="18" fillId="0" borderId="0" xfId="0" applyFont="1"/>
    <xf numFmtId="0" fontId="6" fillId="0" borderId="0" xfId="0" applyFont="1"/>
    <xf numFmtId="0" fontId="2" fillId="0" borderId="6" xfId="0" applyFont="1" applyBorder="1"/>
    <xf numFmtId="0" fontId="0" fillId="0" borderId="36" xfId="0" applyBorder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49" fontId="10" fillId="0" borderId="0" xfId="6" applyNumberFormat="1" applyFont="1" applyProtection="1"/>
    <xf numFmtId="44" fontId="10" fillId="0" borderId="0" xfId="7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5" fillId="4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24" xfId="1" applyFont="1" applyBorder="1" applyAlignment="1">
      <alignment horizontal="left" vertical="center"/>
      <protection locked="0"/>
    </xf>
    <xf numFmtId="0" fontId="4" fillId="3" borderId="25" xfId="2" applyFont="1" applyBorder="1" applyAlignment="1">
      <alignment horizontal="left" vertical="center"/>
      <protection locked="0"/>
    </xf>
    <xf numFmtId="0" fontId="4" fillId="2" borderId="25" xfId="1" applyFont="1" applyBorder="1" applyAlignment="1">
      <alignment horizontal="left" vertical="center"/>
      <protection locked="0"/>
    </xf>
    <xf numFmtId="0" fontId="8" fillId="5" borderId="0" xfId="0" applyFont="1" applyFill="1" applyAlignment="1">
      <alignment horizontal="center" vertical="center"/>
    </xf>
    <xf numFmtId="0" fontId="4" fillId="3" borderId="2" xfId="1" applyFont="1" applyFill="1" applyBorder="1">
      <alignment horizontal="center" vertical="center"/>
      <protection locked="0"/>
    </xf>
    <xf numFmtId="49" fontId="7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11" xfId="0" applyNumberFormat="1" applyFont="1" applyFill="1" applyBorder="1" applyAlignment="1" applyProtection="1">
      <alignment horizontal="right" vertical="center"/>
      <protection locked="0"/>
    </xf>
    <xf numFmtId="164" fontId="4" fillId="2" borderId="15" xfId="0" applyNumberFormat="1" applyFont="1" applyFill="1" applyBorder="1" applyAlignment="1" applyProtection="1">
      <alignment horizontal="right" vertical="center"/>
      <protection locked="0"/>
    </xf>
    <xf numFmtId="49" fontId="7" fillId="3" borderId="11" xfId="0" applyNumberFormat="1" applyFont="1" applyFill="1" applyBorder="1" applyAlignment="1" applyProtection="1">
      <alignment vertical="center" wrapText="1"/>
      <protection locked="0"/>
    </xf>
    <xf numFmtId="49" fontId="7" fillId="3" borderId="2" xfId="0" applyNumberFormat="1" applyFont="1" applyFill="1" applyBorder="1" applyAlignment="1" applyProtection="1">
      <alignment vertical="center" wrapText="1"/>
      <protection locked="0"/>
    </xf>
    <xf numFmtId="49" fontId="7" fillId="3" borderId="15" xfId="0" applyNumberFormat="1" applyFont="1" applyFill="1" applyBorder="1" applyAlignment="1" applyProtection="1">
      <alignment vertical="center" wrapText="1"/>
      <protection locked="0"/>
    </xf>
    <xf numFmtId="49" fontId="7" fillId="2" borderId="11" xfId="0" applyNumberFormat="1" applyFont="1" applyFill="1" applyBorder="1" applyAlignment="1" applyProtection="1">
      <alignment vertical="center" wrapText="1"/>
      <protection locked="0"/>
    </xf>
    <xf numFmtId="49" fontId="7" fillId="2" borderId="2" xfId="0" applyNumberFormat="1" applyFont="1" applyFill="1" applyBorder="1" applyAlignment="1" applyProtection="1">
      <alignment vertical="center" wrapText="1"/>
      <protection locked="0"/>
    </xf>
    <xf numFmtId="49" fontId="7" fillId="2" borderId="15" xfId="0" applyNumberFormat="1" applyFont="1" applyFill="1" applyBorder="1" applyAlignment="1" applyProtection="1">
      <alignment vertical="center" wrapText="1"/>
      <protection locked="0"/>
    </xf>
    <xf numFmtId="49" fontId="7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2" xfId="0" applyNumberFormat="1" applyFont="1" applyFill="1" applyBorder="1" applyAlignment="1" applyProtection="1">
      <alignment vertical="center" wrapText="1"/>
      <protection locked="0"/>
    </xf>
    <xf numFmtId="49" fontId="7" fillId="2" borderId="13" xfId="0" applyNumberFormat="1" applyFont="1" applyFill="1" applyBorder="1" applyAlignment="1" applyProtection="1">
      <alignment vertical="center" wrapText="1"/>
      <protection locked="0"/>
    </xf>
    <xf numFmtId="49" fontId="7" fillId="2" borderId="14" xfId="0" applyNumberFormat="1" applyFont="1" applyFill="1" applyBorder="1" applyAlignment="1" applyProtection="1">
      <alignment vertical="center" wrapText="1"/>
      <protection locked="0"/>
    </xf>
    <xf numFmtId="164" fontId="4" fillId="3" borderId="2" xfId="0" applyNumberFormat="1" applyFont="1" applyFill="1" applyBorder="1" applyAlignment="1" applyProtection="1">
      <alignment horizontal="right" vertical="center"/>
      <protection locked="0"/>
    </xf>
    <xf numFmtId="164" fontId="4" fillId="3" borderId="15" xfId="0" applyNumberFormat="1" applyFont="1" applyFill="1" applyBorder="1" applyAlignment="1" applyProtection="1">
      <alignment horizontal="right" vertical="center"/>
      <protection locked="0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  <xf numFmtId="164" fontId="4" fillId="2" borderId="13" xfId="0" applyNumberFormat="1" applyFont="1" applyFill="1" applyBorder="1" applyAlignment="1" applyProtection="1">
      <alignment horizontal="right" vertical="center"/>
      <protection locked="0"/>
    </xf>
    <xf numFmtId="164" fontId="4" fillId="2" borderId="14" xfId="0" applyNumberFormat="1" applyFont="1" applyFill="1" applyBorder="1" applyAlignment="1" applyProtection="1">
      <alignment horizontal="right" vertical="center"/>
      <protection locked="0"/>
    </xf>
    <xf numFmtId="49" fontId="7" fillId="3" borderId="44" xfId="0" applyNumberFormat="1" applyFont="1" applyFill="1" applyBorder="1" applyAlignment="1" applyProtection="1">
      <alignment horizontal="left" vertical="top" wrapText="1"/>
      <protection locked="0"/>
    </xf>
    <xf numFmtId="164" fontId="4" fillId="2" borderId="47" xfId="0" applyNumberFormat="1" applyFont="1" applyFill="1" applyBorder="1" applyAlignment="1" applyProtection="1">
      <alignment horizontal="right" vertical="center"/>
      <protection locked="0"/>
    </xf>
    <xf numFmtId="164" fontId="4" fillId="3" borderId="44" xfId="0" applyNumberFormat="1" applyFont="1" applyFill="1" applyBorder="1" applyAlignment="1" applyProtection="1">
      <alignment horizontal="right" vertical="center"/>
      <protection locked="0"/>
    </xf>
    <xf numFmtId="164" fontId="4" fillId="3" borderId="11" xfId="0" applyNumberFormat="1" applyFont="1" applyFill="1" applyBorder="1" applyAlignment="1" applyProtection="1">
      <alignment horizontal="right" vertical="center"/>
      <protection locked="0"/>
    </xf>
    <xf numFmtId="49" fontId="7" fillId="3" borderId="11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left" vertical="top" wrapText="1"/>
      <protection locked="0"/>
    </xf>
    <xf numFmtId="164" fontId="4" fillId="2" borderId="12" xfId="0" applyNumberFormat="1" applyFont="1" applyFill="1" applyBorder="1" applyAlignment="1" applyProtection="1">
      <alignment horizontal="right" vertical="center"/>
      <protection locked="0"/>
    </xf>
    <xf numFmtId="0" fontId="2" fillId="0" borderId="39" xfId="0" applyFont="1" applyBorder="1" applyAlignment="1">
      <alignment horizontal="center"/>
    </xf>
    <xf numFmtId="164" fontId="6" fillId="5" borderId="26" xfId="0" applyNumberFormat="1" applyFont="1" applyFill="1" applyBorder="1" applyAlignment="1">
      <alignment horizontal="right" vertical="center"/>
    </xf>
    <xf numFmtId="164" fontId="6" fillId="5" borderId="28" xfId="0" applyNumberFormat="1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 indent="1"/>
    </xf>
    <xf numFmtId="0" fontId="6" fillId="5" borderId="8" xfId="0" applyFont="1" applyFill="1" applyBorder="1" applyAlignment="1">
      <alignment horizontal="right" vertical="center" indent="1"/>
    </xf>
    <xf numFmtId="0" fontId="6" fillId="5" borderId="10" xfId="0" applyFont="1" applyFill="1" applyBorder="1" applyAlignment="1">
      <alignment horizontal="right" vertical="center" indent="1"/>
    </xf>
    <xf numFmtId="164" fontId="4" fillId="2" borderId="41" xfId="0" applyNumberFormat="1" applyFont="1" applyFill="1" applyBorder="1" applyAlignment="1" applyProtection="1">
      <alignment horizontal="right" vertical="center"/>
      <protection locked="0"/>
    </xf>
    <xf numFmtId="164" fontId="4" fillId="2" borderId="35" xfId="0" applyNumberFormat="1" applyFont="1" applyFill="1" applyBorder="1" applyAlignment="1" applyProtection="1">
      <alignment horizontal="right" vertical="center"/>
      <protection locked="0"/>
    </xf>
    <xf numFmtId="164" fontId="4" fillId="2" borderId="31" xfId="0" applyNumberFormat="1" applyFont="1" applyFill="1" applyBorder="1" applyAlignment="1" applyProtection="1">
      <alignment horizontal="right" vertical="center"/>
      <protection locked="0"/>
    </xf>
    <xf numFmtId="164" fontId="4" fillId="2" borderId="32" xfId="0" applyNumberFormat="1" applyFont="1" applyFill="1" applyBorder="1" applyAlignment="1" applyProtection="1">
      <alignment horizontal="right" vertical="center"/>
      <protection locked="0"/>
    </xf>
    <xf numFmtId="49" fontId="7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1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43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6" fillId="5" borderId="27" xfId="0" applyNumberFormat="1" applyFont="1" applyFill="1" applyBorder="1" applyAlignment="1">
      <alignment horizontal="right" vertical="center"/>
    </xf>
    <xf numFmtId="49" fontId="7" fillId="2" borderId="33" xfId="0" applyNumberFormat="1" applyFont="1" applyFill="1" applyBorder="1" applyAlignment="1" applyProtection="1">
      <alignment vertical="center" wrapText="1"/>
      <protection locked="0"/>
    </xf>
    <xf numFmtId="49" fontId="7" fillId="2" borderId="34" xfId="0" applyNumberFormat="1" applyFont="1" applyFill="1" applyBorder="1" applyAlignment="1" applyProtection="1">
      <alignment vertical="center" wrapText="1"/>
      <protection locked="0"/>
    </xf>
    <xf numFmtId="49" fontId="7" fillId="2" borderId="31" xfId="0" applyNumberFormat="1" applyFont="1" applyFill="1" applyBorder="1" applyAlignment="1" applyProtection="1">
      <alignment vertical="center" wrapText="1"/>
      <protection locked="0"/>
    </xf>
    <xf numFmtId="49" fontId="7" fillId="2" borderId="32" xfId="0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7" fillId="2" borderId="12" xfId="0" applyNumberFormat="1" applyFont="1" applyFill="1" applyBorder="1" applyAlignment="1" applyProtection="1">
      <alignment horizontal="left" vertical="top" wrapText="1"/>
      <protection locked="0"/>
    </xf>
    <xf numFmtId="49" fontId="7" fillId="2" borderId="13" xfId="0" applyNumberFormat="1" applyFont="1" applyFill="1" applyBorder="1" applyAlignment="1" applyProtection="1">
      <alignment horizontal="left" vertical="top" wrapText="1"/>
      <protection locked="0"/>
    </xf>
    <xf numFmtId="49" fontId="7" fillId="2" borderId="43" xfId="0" applyNumberFormat="1" applyFont="1" applyFill="1" applyBorder="1" applyAlignment="1" applyProtection="1">
      <alignment horizontal="left" vertical="top" wrapText="1"/>
      <protection locked="0"/>
    </xf>
    <xf numFmtId="49" fontId="7" fillId="2" borderId="33" xfId="0" applyNumberFormat="1" applyFont="1" applyFill="1" applyBorder="1" applyAlignment="1" applyProtection="1">
      <alignment horizontal="left" vertical="top" wrapText="1"/>
      <protection locked="0"/>
    </xf>
    <xf numFmtId="49" fontId="7" fillId="2" borderId="34" xfId="0" applyNumberFormat="1" applyFont="1" applyFill="1" applyBorder="1" applyAlignment="1" applyProtection="1">
      <alignment horizontal="left" vertical="top" wrapText="1"/>
      <protection locked="0"/>
    </xf>
    <xf numFmtId="49" fontId="7" fillId="2" borderId="31" xfId="0" applyNumberFormat="1" applyFont="1" applyFill="1" applyBorder="1" applyAlignment="1" applyProtection="1">
      <alignment horizontal="left" vertical="top" wrapText="1"/>
      <protection locked="0"/>
    </xf>
    <xf numFmtId="49" fontId="7" fillId="2" borderId="11" xfId="0" applyNumberFormat="1" applyFont="1" applyFill="1" applyBorder="1" applyAlignment="1" applyProtection="1">
      <alignment horizontal="left" vertical="top" wrapText="1"/>
      <protection locked="0"/>
    </xf>
    <xf numFmtId="49" fontId="7" fillId="2" borderId="2" xfId="0" applyNumberFormat="1" applyFont="1" applyFill="1" applyBorder="1" applyAlignment="1" applyProtection="1">
      <alignment horizontal="left" vertical="top" wrapText="1"/>
      <protection locked="0"/>
    </xf>
    <xf numFmtId="0" fontId="6" fillId="5" borderId="39" xfId="0" applyFont="1" applyFill="1" applyBorder="1" applyAlignment="1">
      <alignment horizontal="right" indent="1"/>
    </xf>
    <xf numFmtId="164" fontId="6" fillId="5" borderId="40" xfId="0" applyNumberFormat="1" applyFont="1" applyFill="1" applyBorder="1" applyAlignment="1">
      <alignment horizontal="right" vertical="center"/>
    </xf>
    <xf numFmtId="49" fontId="7" fillId="2" borderId="44" xfId="0" applyNumberFormat="1" applyFont="1" applyFill="1" applyBorder="1" applyAlignment="1" applyProtection="1">
      <alignment horizontal="left" vertical="top" wrapText="1"/>
      <protection locked="0"/>
    </xf>
    <xf numFmtId="164" fontId="4" fillId="2" borderId="44" xfId="0" applyNumberFormat="1" applyFont="1" applyFill="1" applyBorder="1" applyAlignment="1" applyProtection="1">
      <alignment horizontal="right" vertical="center"/>
      <protection locked="0"/>
    </xf>
    <xf numFmtId="49" fontId="7" fillId="2" borderId="46" xfId="0" applyNumberFormat="1" applyFont="1" applyFill="1" applyBorder="1" applyAlignment="1" applyProtection="1">
      <alignment horizontal="left" vertical="top" wrapText="1"/>
      <protection locked="0"/>
    </xf>
    <xf numFmtId="49" fontId="7" fillId="2" borderId="47" xfId="0" applyNumberFormat="1" applyFont="1" applyFill="1" applyBorder="1" applyAlignment="1" applyProtection="1">
      <alignment horizontal="left" vertical="top" wrapText="1"/>
      <protection locked="0"/>
    </xf>
    <xf numFmtId="49" fontId="7" fillId="2" borderId="14" xfId="0" applyNumberFormat="1" applyFont="1" applyFill="1" applyBorder="1" applyAlignment="1" applyProtection="1">
      <alignment horizontal="left" vertical="top" wrapText="1"/>
      <protection locked="0"/>
    </xf>
    <xf numFmtId="49" fontId="7" fillId="3" borderId="15" xfId="0" applyNumberFormat="1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5" borderId="45" xfId="0" applyFont="1" applyFill="1" applyBorder="1" applyAlignment="1">
      <alignment horizontal="right" vertical="center" indent="1"/>
    </xf>
    <xf numFmtId="0" fontId="6" fillId="5" borderId="37" xfId="0" applyFont="1" applyFill="1" applyBorder="1" applyAlignment="1">
      <alignment horizontal="right" vertical="center" indent="1"/>
    </xf>
    <xf numFmtId="164" fontId="6" fillId="5" borderId="29" xfId="0" applyNumberFormat="1" applyFont="1" applyFill="1" applyBorder="1" applyAlignment="1">
      <alignment horizontal="right" vertical="center"/>
    </xf>
    <xf numFmtId="164" fontId="6" fillId="5" borderId="30" xfId="0" applyNumberFormat="1" applyFont="1" applyFill="1" applyBorder="1" applyAlignment="1">
      <alignment horizontal="right" vertical="center"/>
    </xf>
    <xf numFmtId="49" fontId="7" fillId="2" borderId="51" xfId="0" applyNumberFormat="1" applyFont="1" applyFill="1" applyBorder="1" applyAlignment="1" applyProtection="1">
      <alignment horizontal="left" vertical="top" wrapText="1"/>
      <protection locked="0"/>
    </xf>
    <xf numFmtId="49" fontId="7" fillId="2" borderId="32" xfId="0" applyNumberFormat="1" applyFont="1" applyFill="1" applyBorder="1" applyAlignment="1" applyProtection="1">
      <alignment horizontal="left" vertical="top" wrapText="1"/>
      <protection locked="0"/>
    </xf>
    <xf numFmtId="49" fontId="7" fillId="2" borderId="15" xfId="0" applyNumberFormat="1" applyFont="1" applyFill="1" applyBorder="1" applyAlignment="1" applyProtection="1">
      <alignment horizontal="left" vertical="top" wrapText="1"/>
      <protection locked="0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left"/>
    </xf>
    <xf numFmtId="0" fontId="6" fillId="5" borderId="7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4" fillId="2" borderId="7" xfId="0" applyNumberFormat="1" applyFont="1" applyFill="1" applyBorder="1" applyAlignment="1" applyProtection="1">
      <alignment horizontal="right" vertical="center"/>
      <protection locked="0"/>
    </xf>
    <xf numFmtId="164" fontId="4" fillId="2" borderId="8" xfId="0" applyNumberFormat="1" applyFont="1" applyFill="1" applyBorder="1" applyAlignment="1" applyProtection="1">
      <alignment horizontal="right" vertical="center"/>
      <protection locked="0"/>
    </xf>
    <xf numFmtId="164" fontId="4" fillId="2" borderId="10" xfId="0" applyNumberFormat="1" applyFont="1" applyFill="1" applyBorder="1" applyAlignment="1" applyProtection="1">
      <alignment horizontal="right" vertical="center"/>
      <protection locked="0"/>
    </xf>
    <xf numFmtId="164" fontId="6" fillId="5" borderId="48" xfId="0" applyNumberFormat="1" applyFont="1" applyFill="1" applyBorder="1" applyAlignment="1">
      <alignment horizontal="right" vertical="center"/>
    </xf>
    <xf numFmtId="164" fontId="6" fillId="5" borderId="49" xfId="0" applyNumberFormat="1" applyFont="1" applyFill="1" applyBorder="1" applyAlignment="1">
      <alignment horizontal="right" vertical="center"/>
    </xf>
    <xf numFmtId="164" fontId="6" fillId="5" borderId="5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4" fillId="10" borderId="24" xfId="1" applyFont="1" applyFill="1" applyBorder="1" applyAlignment="1" applyProtection="1">
      <alignment horizontal="left" vertical="center"/>
    </xf>
    <xf numFmtId="0" fontId="8" fillId="10" borderId="0" xfId="0" applyFont="1" applyFill="1" applyAlignment="1">
      <alignment horizontal="center" vertical="center"/>
    </xf>
    <xf numFmtId="0" fontId="8" fillId="5" borderId="24" xfId="0" applyFont="1" applyFill="1" applyBorder="1" applyAlignment="1">
      <alignment horizontal="left" vertical="center"/>
    </xf>
    <xf numFmtId="0" fontId="11" fillId="6" borderId="0" xfId="5" applyFont="1" applyFill="1" applyAlignment="1">
      <alignment horizontal="right" wrapText="1"/>
    </xf>
    <xf numFmtId="0" fontId="23" fillId="0" borderId="0" xfId="0" applyFont="1" applyAlignment="1">
      <alignment vertical="top"/>
    </xf>
    <xf numFmtId="0" fontId="16" fillId="0" borderId="0" xfId="0" applyFont="1"/>
  </cellXfs>
  <cellStyles count="8">
    <cellStyle name="Comma" xfId="6" builtinId="3"/>
    <cellStyle name="Currency" xfId="7" builtinId="4"/>
    <cellStyle name="Line 1 Report Info Fill in" xfId="1" xr:uid="{4BF5A1F4-0A05-4C66-86D4-3228A5D14B8C}"/>
    <cellStyle name="Line 2 Report Information Fill In" xfId="2" xr:uid="{22CE7405-0359-4ACF-A1DB-76A6B7B2704B}"/>
    <cellStyle name="Normal" xfId="0" builtinId="0"/>
    <cellStyle name="Normal 10 2" xfId="5" xr:uid="{2B83B5AD-C6DE-4223-B64B-3EC92E05A200}"/>
    <cellStyle name="Normal 2" xfId="3" xr:uid="{579C43FA-47B4-4B0C-8713-4DEB9C896D2D}"/>
    <cellStyle name="Normal 2 2" xfId="4" xr:uid="{BBCA4624-9F13-4A4D-BFEA-65EE79AFA013}"/>
  </cellStyles>
  <dxfs count="24"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C162C"/>
      <color rgb="FF858585"/>
      <color rgb="FF002D73"/>
      <color rgb="FF0315C3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93BACB-69B7-4D66-8BA8-A1D6B0AB1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1" y="57151"/>
          <a:ext cx="2323884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C9B0F5-877E-487D-A183-7C8E862E8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DA3C97-6C85-4274-95AB-53A95AE1F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4AE58D-5CE0-4DBF-AD54-B4DFD6C14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E0D963-E93E-460C-8631-39AB0C98E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4FBEA0-FC79-41D0-B03F-4EF88A877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7EF49-B91C-48B6-819D-1B4DF991A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B45299-F1A3-42A6-ADC9-A227F7394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10D31B-C478-447C-AA46-FD2182A00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133351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1926A4-0CAC-440B-8686-FD4435CE8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95466</xdr:colOff>
      <xdr:row>0</xdr:row>
      <xdr:rowOff>66675</xdr:rowOff>
    </xdr:from>
    <xdr:to>
      <xdr:col>9</xdr:col>
      <xdr:colOff>1171575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662C2A-A5C6-4FB0-A257-03FF13248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616" y="66675"/>
          <a:ext cx="2323884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2122/Forms%20&amp;%20Instructions/7%20Standard/Quarterly/CountyName%20CFY2122%20Juror%20Msrs%20QtrX%20Ver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rors"/>
      <sheetName val="LookupData"/>
      <sheetName val="ReportInfo"/>
    </sheetNames>
    <sheetDataSet>
      <sheetData sheetId="0">
        <row r="4">
          <cell r="C4"/>
          <cell r="F4"/>
        </row>
        <row r="5">
          <cell r="F5"/>
        </row>
      </sheetData>
      <sheetData sheetId="1">
        <row r="72">
          <cell r="D72" t="str">
            <v>Qtr 1: Oct - Dec</v>
          </cell>
          <cell r="E72" t="str">
            <v>Qtr1</v>
          </cell>
        </row>
        <row r="73">
          <cell r="D73" t="str">
            <v>Qtr 2: Jan - Mar</v>
          </cell>
          <cell r="E73" t="str">
            <v>Qtr2</v>
          </cell>
        </row>
        <row r="74">
          <cell r="D74" t="str">
            <v>Qtr 3: Apr - Jun</v>
          </cell>
          <cell r="E74" t="str">
            <v>Qtr3</v>
          </cell>
        </row>
        <row r="75">
          <cell r="D75" t="str">
            <v>Qtr 4: Jul - Sep</v>
          </cell>
          <cell r="E75" t="str">
            <v>Qtr4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2C58-CB23-4BA0-8993-125A622416CB}">
  <sheetPr codeName="Sheet1">
    <pageSetUpPr fitToPage="1"/>
  </sheetPr>
  <dimension ref="A1:S67"/>
  <sheetViews>
    <sheetView tabSelected="1" zoomScaleNormal="100" zoomScaleSheetLayoutView="100" workbookViewId="0">
      <selection activeCell="D4" sqref="D4:G4"/>
    </sheetView>
  </sheetViews>
  <sheetFormatPr defaultRowHeight="15" x14ac:dyDescent="0.25"/>
  <cols>
    <col min="1" max="9" width="8.7109375" customWidth="1"/>
    <col min="10" max="10" width="4.7109375" customWidth="1"/>
    <col min="11" max="13" width="8.7109375" customWidth="1"/>
    <col min="14" max="14" width="10" customWidth="1"/>
    <col min="15" max="25" width="8.7109375" customWidth="1"/>
  </cols>
  <sheetData>
    <row r="1" spans="1:19" s="27" customFormat="1" ht="22.5" x14ac:dyDescent="0.3">
      <c r="A1" s="61" t="s">
        <v>162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9" ht="19.5" x14ac:dyDescent="0.25">
      <c r="A2" s="61" t="str">
        <f>"County Fiscal Year "&amp;ReportInfo!S1&amp;"-"&amp;(ReportInfo!S1+1)</f>
        <v>County Fiscal Year 2024-2025</v>
      </c>
      <c r="B2" s="61"/>
      <c r="C2" s="61"/>
      <c r="D2" s="61"/>
      <c r="E2" s="61"/>
      <c r="F2" s="61"/>
      <c r="G2" s="61"/>
      <c r="H2" s="61"/>
      <c r="I2" s="61"/>
    </row>
    <row r="3" spans="1:19" x14ac:dyDescent="0.25">
      <c r="B3" s="177" t="s">
        <v>143</v>
      </c>
    </row>
    <row r="4" spans="1:19" ht="16.5" x14ac:dyDescent="0.25">
      <c r="B4" s="62" t="s">
        <v>0</v>
      </c>
      <c r="C4" s="62"/>
      <c r="D4" s="71"/>
      <c r="E4" s="71"/>
      <c r="F4" s="71"/>
      <c r="G4" s="71"/>
      <c r="I4" s="159" t="s">
        <v>3</v>
      </c>
      <c r="J4" s="159"/>
      <c r="K4" s="74" t="s">
        <v>97</v>
      </c>
      <c r="L4" s="74"/>
      <c r="M4" s="74"/>
    </row>
    <row r="5" spans="1:19" ht="15.75" x14ac:dyDescent="0.25">
      <c r="B5" s="62" t="s">
        <v>1</v>
      </c>
      <c r="C5" s="62"/>
      <c r="D5" s="72"/>
      <c r="E5" s="72"/>
      <c r="F5" s="72"/>
      <c r="G5" s="72"/>
      <c r="I5" s="159" t="s">
        <v>4</v>
      </c>
      <c r="J5" s="159"/>
      <c r="K5" s="75"/>
      <c r="L5" s="75"/>
      <c r="M5" s="75"/>
      <c r="O5" s="63" t="s">
        <v>144</v>
      </c>
      <c r="P5" s="63"/>
      <c r="Q5" s="63"/>
      <c r="R5" s="63"/>
    </row>
    <row r="6" spans="1:19" ht="15.75" x14ac:dyDescent="0.25">
      <c r="B6" s="62" t="s">
        <v>2</v>
      </c>
      <c r="C6" s="62"/>
      <c r="D6" s="73"/>
      <c r="E6" s="73"/>
      <c r="F6" s="73"/>
      <c r="G6" s="73"/>
      <c r="O6" s="63"/>
      <c r="P6" s="63"/>
      <c r="Q6" s="63"/>
      <c r="R6" s="63"/>
    </row>
    <row r="9" spans="1:19" ht="17.25" thickBot="1" x14ac:dyDescent="0.35">
      <c r="A9" s="164" t="s">
        <v>145</v>
      </c>
      <c r="B9" s="164"/>
      <c r="C9" s="164"/>
      <c r="D9" s="164"/>
      <c r="E9" s="54"/>
      <c r="F9" s="54"/>
      <c r="G9" s="54"/>
    </row>
    <row r="10" spans="1:19" ht="16.5" thickBot="1" x14ac:dyDescent="0.3">
      <c r="A10" s="162" t="s">
        <v>5</v>
      </c>
      <c r="B10" s="163"/>
      <c r="C10" s="163"/>
      <c r="D10" s="165"/>
      <c r="E10" s="166"/>
      <c r="F10" s="167"/>
    </row>
    <row r="12" spans="1:19" ht="17.25" thickBot="1" x14ac:dyDescent="0.3">
      <c r="A12" s="161" t="s">
        <v>146</v>
      </c>
      <c r="B12" s="161"/>
      <c r="C12" s="161"/>
      <c r="D12" s="161"/>
      <c r="E12" s="161"/>
      <c r="F12" s="161"/>
      <c r="G12" s="161"/>
      <c r="H12" s="161"/>
      <c r="I12" s="161"/>
      <c r="K12" s="161" t="s">
        <v>146</v>
      </c>
      <c r="L12" s="161"/>
      <c r="M12" s="161"/>
      <c r="N12" s="161"/>
      <c r="O12" s="161"/>
      <c r="P12" s="161"/>
      <c r="Q12" s="161"/>
      <c r="R12" s="161"/>
    </row>
    <row r="13" spans="1:19" ht="16.5" thickBot="1" x14ac:dyDescent="0.35">
      <c r="A13" s="67" t="s">
        <v>6</v>
      </c>
      <c r="B13" s="68"/>
      <c r="C13" s="68"/>
      <c r="D13" s="68"/>
      <c r="E13" s="68"/>
      <c r="F13" s="68"/>
      <c r="G13" s="68"/>
      <c r="H13" s="68"/>
      <c r="I13" s="69"/>
      <c r="K13" s="67" t="s">
        <v>7</v>
      </c>
      <c r="L13" s="68"/>
      <c r="M13" s="68"/>
      <c r="N13" s="68"/>
      <c r="O13" s="68"/>
      <c r="P13" s="68"/>
      <c r="Q13" s="68"/>
      <c r="R13" s="68"/>
      <c r="S13" s="55"/>
    </row>
    <row r="14" spans="1:19" ht="18.75" thickBot="1" x14ac:dyDescent="0.3">
      <c r="A14" s="64" t="s">
        <v>132</v>
      </c>
      <c r="B14" s="65"/>
      <c r="C14" s="65"/>
      <c r="D14" s="65"/>
      <c r="E14" s="65"/>
      <c r="F14" s="66"/>
      <c r="G14" s="64" t="s">
        <v>8</v>
      </c>
      <c r="H14" s="65"/>
      <c r="I14" s="70"/>
      <c r="K14" s="67" t="s">
        <v>132</v>
      </c>
      <c r="L14" s="68"/>
      <c r="M14" s="68"/>
      <c r="N14" s="68"/>
      <c r="O14" s="68"/>
      <c r="P14" s="68"/>
      <c r="Q14" s="64" t="s">
        <v>8</v>
      </c>
      <c r="R14" s="70"/>
    </row>
    <row r="15" spans="1:19" ht="15.75" x14ac:dyDescent="0.25">
      <c r="A15" s="90"/>
      <c r="B15" s="91"/>
      <c r="C15" s="91"/>
      <c r="D15" s="91"/>
      <c r="E15" s="91"/>
      <c r="F15" s="92"/>
      <c r="G15" s="96"/>
      <c r="H15" s="96"/>
      <c r="I15" s="97"/>
      <c r="K15" s="86"/>
      <c r="L15" s="87"/>
      <c r="M15" s="87"/>
      <c r="N15" s="87"/>
      <c r="O15" s="87"/>
      <c r="P15" s="87"/>
      <c r="Q15" s="104"/>
      <c r="R15" s="97"/>
    </row>
    <row r="16" spans="1:19" ht="15.75" x14ac:dyDescent="0.25">
      <c r="A16" s="80"/>
      <c r="B16" s="81"/>
      <c r="C16" s="81"/>
      <c r="D16" s="81"/>
      <c r="E16" s="81"/>
      <c r="F16" s="82"/>
      <c r="G16" s="93"/>
      <c r="H16" s="93"/>
      <c r="I16" s="94"/>
      <c r="K16" s="88"/>
      <c r="L16" s="89"/>
      <c r="M16" s="89"/>
      <c r="N16" s="89"/>
      <c r="O16" s="89"/>
      <c r="P16" s="89"/>
      <c r="Q16" s="101"/>
      <c r="R16" s="94"/>
    </row>
    <row r="17" spans="1:18" ht="15.75" x14ac:dyDescent="0.25">
      <c r="A17" s="83"/>
      <c r="B17" s="84"/>
      <c r="C17" s="84"/>
      <c r="D17" s="84"/>
      <c r="E17" s="84"/>
      <c r="F17" s="85"/>
      <c r="G17" s="95"/>
      <c r="H17" s="95"/>
      <c r="I17" s="79"/>
      <c r="K17" s="76"/>
      <c r="L17" s="77"/>
      <c r="M17" s="77"/>
      <c r="N17" s="77"/>
      <c r="O17" s="77"/>
      <c r="P17" s="77"/>
      <c r="Q17" s="78"/>
      <c r="R17" s="79"/>
    </row>
    <row r="18" spans="1:18" ht="15.75" x14ac:dyDescent="0.25">
      <c r="A18" s="80"/>
      <c r="B18" s="81"/>
      <c r="C18" s="81"/>
      <c r="D18" s="81"/>
      <c r="E18" s="81"/>
      <c r="F18" s="82"/>
      <c r="G18" s="93"/>
      <c r="H18" s="93"/>
      <c r="I18" s="94"/>
      <c r="K18" s="88"/>
      <c r="L18" s="89"/>
      <c r="M18" s="89"/>
      <c r="N18" s="89"/>
      <c r="O18" s="89"/>
      <c r="P18" s="89"/>
      <c r="Q18" s="101"/>
      <c r="R18" s="94"/>
    </row>
    <row r="19" spans="1:18" ht="15.75" x14ac:dyDescent="0.25">
      <c r="A19" s="83"/>
      <c r="B19" s="84"/>
      <c r="C19" s="84"/>
      <c r="D19" s="84"/>
      <c r="E19" s="84"/>
      <c r="F19" s="85"/>
      <c r="G19" s="95"/>
      <c r="H19" s="95"/>
      <c r="I19" s="79"/>
      <c r="K19" s="76"/>
      <c r="L19" s="77"/>
      <c r="M19" s="77"/>
      <c r="N19" s="77"/>
      <c r="O19" s="77"/>
      <c r="P19" s="77"/>
      <c r="Q19" s="78"/>
      <c r="R19" s="79"/>
    </row>
    <row r="20" spans="1:18" ht="15.75" x14ac:dyDescent="0.25">
      <c r="A20" s="80"/>
      <c r="B20" s="81"/>
      <c r="C20" s="81"/>
      <c r="D20" s="81"/>
      <c r="E20" s="81"/>
      <c r="F20" s="82"/>
      <c r="G20" s="93"/>
      <c r="H20" s="93"/>
      <c r="I20" s="94"/>
      <c r="K20" s="88"/>
      <c r="L20" s="89"/>
      <c r="M20" s="89"/>
      <c r="N20" s="89"/>
      <c r="O20" s="89"/>
      <c r="P20" s="89"/>
      <c r="Q20" s="101"/>
      <c r="R20" s="94"/>
    </row>
    <row r="21" spans="1:18" ht="15.75" x14ac:dyDescent="0.25">
      <c r="A21" s="83"/>
      <c r="B21" s="84"/>
      <c r="C21" s="84"/>
      <c r="D21" s="84"/>
      <c r="E21" s="84"/>
      <c r="F21" s="85"/>
      <c r="G21" s="95"/>
      <c r="H21" s="95"/>
      <c r="I21" s="79"/>
      <c r="K21" s="76"/>
      <c r="L21" s="77"/>
      <c r="M21" s="77"/>
      <c r="N21" s="77"/>
      <c r="O21" s="77"/>
      <c r="P21" s="77"/>
      <c r="Q21" s="78"/>
      <c r="R21" s="79"/>
    </row>
    <row r="22" spans="1:18" ht="15.75" x14ac:dyDescent="0.25">
      <c r="A22" s="80"/>
      <c r="B22" s="81"/>
      <c r="C22" s="81"/>
      <c r="D22" s="81"/>
      <c r="E22" s="81"/>
      <c r="F22" s="82"/>
      <c r="G22" s="93"/>
      <c r="H22" s="93"/>
      <c r="I22" s="94"/>
      <c r="K22" s="88"/>
      <c r="L22" s="89"/>
      <c r="M22" s="89"/>
      <c r="N22" s="89"/>
      <c r="O22" s="89"/>
      <c r="P22" s="89"/>
      <c r="Q22" s="101"/>
      <c r="R22" s="94"/>
    </row>
    <row r="23" spans="1:18" ht="15.75" x14ac:dyDescent="0.25">
      <c r="A23" s="83"/>
      <c r="B23" s="84"/>
      <c r="C23" s="84"/>
      <c r="D23" s="84"/>
      <c r="E23" s="84"/>
      <c r="F23" s="85"/>
      <c r="G23" s="95"/>
      <c r="H23" s="95"/>
      <c r="I23" s="79"/>
      <c r="K23" s="76"/>
      <c r="L23" s="77"/>
      <c r="M23" s="77"/>
      <c r="N23" s="77"/>
      <c r="O23" s="77"/>
      <c r="P23" s="77"/>
      <c r="Q23" s="78"/>
      <c r="R23" s="79"/>
    </row>
    <row r="24" spans="1:18" ht="15.75" x14ac:dyDescent="0.25">
      <c r="A24" s="80"/>
      <c r="B24" s="81"/>
      <c r="C24" s="81"/>
      <c r="D24" s="81"/>
      <c r="E24" s="81"/>
      <c r="F24" s="82"/>
      <c r="G24" s="93"/>
      <c r="H24" s="93"/>
      <c r="I24" s="94"/>
      <c r="K24" s="88"/>
      <c r="L24" s="89"/>
      <c r="M24" s="89"/>
      <c r="N24" s="89"/>
      <c r="O24" s="89"/>
      <c r="P24" s="89"/>
      <c r="Q24" s="101"/>
      <c r="R24" s="94"/>
    </row>
    <row r="25" spans="1:18" ht="15.75" x14ac:dyDescent="0.25">
      <c r="A25" s="83"/>
      <c r="B25" s="84"/>
      <c r="C25" s="84"/>
      <c r="D25" s="84"/>
      <c r="E25" s="84"/>
      <c r="F25" s="85"/>
      <c r="G25" s="95"/>
      <c r="H25" s="95"/>
      <c r="I25" s="79"/>
      <c r="K25" s="76"/>
      <c r="L25" s="77"/>
      <c r="M25" s="77"/>
      <c r="N25" s="77"/>
      <c r="O25" s="77"/>
      <c r="P25" s="77"/>
      <c r="Q25" s="78"/>
      <c r="R25" s="79"/>
    </row>
    <row r="26" spans="1:18" ht="15.75" x14ac:dyDescent="0.25">
      <c r="A26" s="80"/>
      <c r="B26" s="81"/>
      <c r="C26" s="81"/>
      <c r="D26" s="81"/>
      <c r="E26" s="81"/>
      <c r="F26" s="82"/>
      <c r="G26" s="93"/>
      <c r="H26" s="93"/>
      <c r="I26" s="94"/>
      <c r="K26" s="88"/>
      <c r="L26" s="89"/>
      <c r="M26" s="89"/>
      <c r="N26" s="89"/>
      <c r="O26" s="89"/>
      <c r="P26" s="89"/>
      <c r="Q26" s="101"/>
      <c r="R26" s="94"/>
    </row>
    <row r="27" spans="1:18" ht="15.75" x14ac:dyDescent="0.25">
      <c r="A27" s="83"/>
      <c r="B27" s="84"/>
      <c r="C27" s="84"/>
      <c r="D27" s="84"/>
      <c r="E27" s="84"/>
      <c r="F27" s="85"/>
      <c r="G27" s="95"/>
      <c r="H27" s="95"/>
      <c r="I27" s="79"/>
      <c r="K27" s="76"/>
      <c r="L27" s="77"/>
      <c r="M27" s="77"/>
      <c r="N27" s="77"/>
      <c r="O27" s="77"/>
      <c r="P27" s="77"/>
      <c r="Q27" s="78"/>
      <c r="R27" s="79"/>
    </row>
    <row r="28" spans="1:18" ht="15.75" x14ac:dyDescent="0.25">
      <c r="A28" s="80"/>
      <c r="B28" s="81"/>
      <c r="C28" s="81"/>
      <c r="D28" s="81"/>
      <c r="E28" s="81"/>
      <c r="F28" s="82"/>
      <c r="G28" s="93"/>
      <c r="H28" s="93"/>
      <c r="I28" s="94"/>
      <c r="K28" s="88"/>
      <c r="L28" s="89"/>
      <c r="M28" s="89"/>
      <c r="N28" s="89"/>
      <c r="O28" s="89"/>
      <c r="P28" s="89"/>
      <c r="Q28" s="101"/>
      <c r="R28" s="94"/>
    </row>
    <row r="29" spans="1:18" ht="16.5" thickBot="1" x14ac:dyDescent="0.3">
      <c r="A29" s="123"/>
      <c r="B29" s="124"/>
      <c r="C29" s="124"/>
      <c r="D29" s="125"/>
      <c r="E29" s="125"/>
      <c r="F29" s="126"/>
      <c r="G29" s="113"/>
      <c r="H29" s="113"/>
      <c r="I29" s="114"/>
      <c r="K29" s="115"/>
      <c r="L29" s="116"/>
      <c r="M29" s="116"/>
      <c r="N29" s="117"/>
      <c r="O29" s="117"/>
      <c r="P29" s="117"/>
      <c r="Q29" s="111"/>
      <c r="R29" s="112"/>
    </row>
    <row r="30" spans="1:18" ht="18" thickTop="1" thickBot="1" x14ac:dyDescent="0.3">
      <c r="D30" s="108" t="s">
        <v>9</v>
      </c>
      <c r="E30" s="109"/>
      <c r="F30" s="110"/>
      <c r="G30" s="106">
        <f>SUM(G15:I29)</f>
        <v>0</v>
      </c>
      <c r="H30" s="122"/>
      <c r="I30" s="107"/>
      <c r="N30" s="108" t="s">
        <v>134</v>
      </c>
      <c r="O30" s="109"/>
      <c r="P30" s="110"/>
      <c r="Q30" s="106">
        <f>SUM(Q15:R29)</f>
        <v>0</v>
      </c>
      <c r="R30" s="107"/>
    </row>
    <row r="31" spans="1:18" ht="15.75" thickBot="1" x14ac:dyDescent="0.3"/>
    <row r="32" spans="1:18" ht="18" thickTop="1" thickBot="1" x14ac:dyDescent="0.3">
      <c r="A32" s="156" t="s">
        <v>147</v>
      </c>
      <c r="B32" s="157"/>
      <c r="C32" s="157"/>
      <c r="D32" s="157"/>
      <c r="E32" s="157"/>
      <c r="F32" s="158"/>
      <c r="G32" s="168">
        <f>G30+Q30</f>
        <v>0</v>
      </c>
      <c r="H32" s="169"/>
      <c r="I32" s="170"/>
    </row>
    <row r="33" spans="1:18" x14ac:dyDescent="0.25">
      <c r="G33" s="56"/>
      <c r="H33" s="56"/>
      <c r="I33" s="56"/>
    </row>
    <row r="34" spans="1:18" ht="17.25" thickBot="1" x14ac:dyDescent="0.35">
      <c r="A34" s="164" t="s">
        <v>148</v>
      </c>
      <c r="B34" s="164"/>
      <c r="C34" s="164"/>
      <c r="D34" s="164"/>
      <c r="E34" s="54"/>
      <c r="F34" s="54"/>
      <c r="G34" s="54"/>
    </row>
    <row r="35" spans="1:18" ht="16.5" thickBot="1" x14ac:dyDescent="0.3">
      <c r="A35" s="162" t="s">
        <v>5</v>
      </c>
      <c r="B35" s="163"/>
      <c r="C35" s="171"/>
      <c r="D35" s="165"/>
      <c r="E35" s="166"/>
      <c r="F35" s="167"/>
    </row>
    <row r="37" spans="1:18" ht="17.25" thickBot="1" x14ac:dyDescent="0.3">
      <c r="A37" s="154" t="s">
        <v>149</v>
      </c>
      <c r="B37" s="154"/>
      <c r="C37" s="154"/>
      <c r="D37" s="154"/>
      <c r="E37" s="154"/>
      <c r="F37" s="154"/>
      <c r="G37" s="154"/>
      <c r="H37" s="154"/>
      <c r="I37" s="154"/>
      <c r="K37" s="154" t="s">
        <v>149</v>
      </c>
      <c r="L37" s="154"/>
      <c r="M37" s="154"/>
      <c r="N37" s="154"/>
      <c r="O37" s="154"/>
      <c r="P37" s="154"/>
      <c r="Q37" s="154"/>
      <c r="R37" s="154"/>
    </row>
    <row r="38" spans="1:18" ht="16.5" thickBot="1" x14ac:dyDescent="0.35">
      <c r="A38" s="119" t="s">
        <v>10</v>
      </c>
      <c r="B38" s="120"/>
      <c r="C38" s="120"/>
      <c r="D38" s="120"/>
      <c r="E38" s="120"/>
      <c r="F38" s="120"/>
      <c r="G38" s="120"/>
      <c r="H38" s="120"/>
      <c r="I38" s="121"/>
      <c r="K38" s="119" t="s">
        <v>13</v>
      </c>
      <c r="L38" s="120"/>
      <c r="M38" s="120"/>
      <c r="N38" s="120"/>
      <c r="O38" s="120"/>
      <c r="P38" s="120"/>
      <c r="Q38" s="120"/>
      <c r="R38" s="121"/>
    </row>
    <row r="39" spans="1:18" ht="18.75" thickBot="1" x14ac:dyDescent="0.35">
      <c r="A39" s="105" t="s">
        <v>132</v>
      </c>
      <c r="B39" s="105"/>
      <c r="C39" s="105"/>
      <c r="D39" s="105"/>
      <c r="E39" s="105"/>
      <c r="F39" s="105" t="s">
        <v>11</v>
      </c>
      <c r="G39" s="105"/>
      <c r="H39" s="105" t="s">
        <v>12</v>
      </c>
      <c r="I39" s="105"/>
      <c r="K39" s="119" t="s">
        <v>133</v>
      </c>
      <c r="L39" s="120"/>
      <c r="M39" s="120"/>
      <c r="N39" s="120"/>
      <c r="O39" s="120"/>
      <c r="P39" s="120"/>
      <c r="Q39" s="127" t="s">
        <v>8</v>
      </c>
      <c r="R39" s="128"/>
    </row>
    <row r="40" spans="1:18" ht="15.75" x14ac:dyDescent="0.25">
      <c r="A40" s="131"/>
      <c r="B40" s="131"/>
      <c r="C40" s="131"/>
      <c r="D40" s="131"/>
      <c r="E40" s="131"/>
      <c r="F40" s="118"/>
      <c r="G40" s="118"/>
      <c r="H40" s="118"/>
      <c r="I40" s="118"/>
      <c r="K40" s="129"/>
      <c r="L40" s="130"/>
      <c r="M40" s="130"/>
      <c r="N40" s="130"/>
      <c r="O40" s="130"/>
      <c r="P40" s="130"/>
      <c r="Q40" s="104"/>
      <c r="R40" s="97"/>
    </row>
    <row r="41" spans="1:18" ht="15.75" x14ac:dyDescent="0.25">
      <c r="A41" s="98"/>
      <c r="B41" s="98"/>
      <c r="C41" s="98"/>
      <c r="D41" s="98"/>
      <c r="E41" s="98"/>
      <c r="F41" s="100"/>
      <c r="G41" s="100"/>
      <c r="H41" s="100"/>
      <c r="I41" s="100"/>
      <c r="K41" s="102"/>
      <c r="L41" s="103"/>
      <c r="M41" s="103"/>
      <c r="N41" s="103"/>
      <c r="O41" s="103"/>
      <c r="P41" s="103"/>
      <c r="Q41" s="101"/>
      <c r="R41" s="94"/>
    </row>
    <row r="42" spans="1:18" ht="15.75" x14ac:dyDescent="0.25">
      <c r="A42" s="139"/>
      <c r="B42" s="139"/>
      <c r="C42" s="139"/>
      <c r="D42" s="139"/>
      <c r="E42" s="139"/>
      <c r="F42" s="140"/>
      <c r="G42" s="140"/>
      <c r="H42" s="140"/>
      <c r="I42" s="140"/>
      <c r="K42" s="135"/>
      <c r="L42" s="136"/>
      <c r="M42" s="136"/>
      <c r="N42" s="136"/>
      <c r="O42" s="136"/>
      <c r="P42" s="136"/>
      <c r="Q42" s="78"/>
      <c r="R42" s="79"/>
    </row>
    <row r="43" spans="1:18" ht="15.75" x14ac:dyDescent="0.25">
      <c r="A43" s="98"/>
      <c r="B43" s="98"/>
      <c r="C43" s="98"/>
      <c r="D43" s="98"/>
      <c r="E43" s="98"/>
      <c r="F43" s="100"/>
      <c r="G43" s="100"/>
      <c r="H43" s="100"/>
      <c r="I43" s="100"/>
      <c r="K43" s="102"/>
      <c r="L43" s="103"/>
      <c r="M43" s="103"/>
      <c r="N43" s="103"/>
      <c r="O43" s="103"/>
      <c r="P43" s="103"/>
      <c r="Q43" s="101"/>
      <c r="R43" s="94"/>
    </row>
    <row r="44" spans="1:18" ht="16.5" thickBot="1" x14ac:dyDescent="0.3">
      <c r="A44" s="141"/>
      <c r="B44" s="141"/>
      <c r="C44" s="141"/>
      <c r="D44" s="142"/>
      <c r="E44" s="142"/>
      <c r="F44" s="99"/>
      <c r="G44" s="99"/>
      <c r="H44" s="99"/>
      <c r="I44" s="99"/>
      <c r="K44" s="132"/>
      <c r="L44" s="133"/>
      <c r="M44" s="133"/>
      <c r="N44" s="134"/>
      <c r="O44" s="134"/>
      <c r="P44" s="134"/>
      <c r="Q44" s="78"/>
      <c r="R44" s="79"/>
    </row>
    <row r="45" spans="1:18" ht="18" thickTop="1" thickBot="1" x14ac:dyDescent="0.35">
      <c r="D45" s="137" t="s">
        <v>9</v>
      </c>
      <c r="E45" s="137"/>
      <c r="F45" s="138">
        <f>SUM(F40:G44)</f>
        <v>0</v>
      </c>
      <c r="G45" s="138"/>
      <c r="H45" s="138">
        <f>SUM(H40:I44)</f>
        <v>0</v>
      </c>
      <c r="I45" s="138"/>
      <c r="N45" s="108" t="s">
        <v>9</v>
      </c>
      <c r="O45" s="109"/>
      <c r="P45" s="110"/>
      <c r="Q45" s="106">
        <f>SUM(Q40:R44)</f>
        <v>0</v>
      </c>
      <c r="R45" s="107"/>
    </row>
    <row r="46" spans="1:18" ht="15.75" thickBot="1" x14ac:dyDescent="0.3"/>
    <row r="47" spans="1:18" ht="18" thickTop="1" thickBot="1" x14ac:dyDescent="0.3">
      <c r="A47" s="156" t="s">
        <v>150</v>
      </c>
      <c r="B47" s="157"/>
      <c r="C47" s="157"/>
      <c r="D47" s="157"/>
      <c r="E47" s="157"/>
      <c r="F47" s="158"/>
      <c r="G47" s="106">
        <f>F45+H45+Q45</f>
        <v>0</v>
      </c>
      <c r="H47" s="122"/>
      <c r="I47" s="107"/>
    </row>
    <row r="49" spans="1:18" ht="17.25" thickBot="1" x14ac:dyDescent="0.35">
      <c r="A49" s="154" t="s">
        <v>153</v>
      </c>
      <c r="B49" s="154"/>
      <c r="C49" s="154"/>
      <c r="D49" s="154"/>
      <c r="E49" s="54"/>
      <c r="F49" s="54"/>
    </row>
    <row r="50" spans="1:18" ht="16.5" thickBot="1" x14ac:dyDescent="0.3">
      <c r="A50" s="162" t="s">
        <v>5</v>
      </c>
      <c r="B50" s="163"/>
      <c r="C50" s="163"/>
      <c r="D50" s="165"/>
      <c r="E50" s="166"/>
      <c r="F50" s="167"/>
    </row>
    <row r="52" spans="1:18" ht="17.25" thickBot="1" x14ac:dyDescent="0.35">
      <c r="A52" s="155" t="s">
        <v>151</v>
      </c>
      <c r="B52" s="155"/>
      <c r="C52" s="155"/>
      <c r="D52" s="155"/>
      <c r="E52" s="155"/>
      <c r="F52" s="155"/>
      <c r="G52" s="155"/>
      <c r="H52" s="155"/>
      <c r="I52" s="155"/>
      <c r="K52" s="155" t="s">
        <v>151</v>
      </c>
      <c r="L52" s="155"/>
      <c r="M52" s="155"/>
      <c r="N52" s="155"/>
      <c r="O52" s="155"/>
      <c r="P52" s="155"/>
      <c r="Q52" s="155"/>
      <c r="R52" s="155"/>
    </row>
    <row r="53" spans="1:18" ht="16.5" thickBot="1" x14ac:dyDescent="0.35">
      <c r="A53" s="119" t="s">
        <v>10</v>
      </c>
      <c r="B53" s="120"/>
      <c r="C53" s="120"/>
      <c r="D53" s="120"/>
      <c r="E53" s="120"/>
      <c r="F53" s="120"/>
      <c r="G53" s="120"/>
      <c r="H53" s="120"/>
      <c r="I53" s="121"/>
      <c r="K53" s="119" t="s">
        <v>13</v>
      </c>
      <c r="L53" s="120"/>
      <c r="M53" s="120"/>
      <c r="N53" s="120"/>
      <c r="O53" s="120"/>
      <c r="P53" s="120"/>
      <c r="Q53" s="120"/>
      <c r="R53" s="121"/>
    </row>
    <row r="54" spans="1:18" ht="18.75" thickBot="1" x14ac:dyDescent="0.35">
      <c r="A54" s="127" t="s">
        <v>132</v>
      </c>
      <c r="B54" s="145"/>
      <c r="C54" s="145"/>
      <c r="D54" s="145"/>
      <c r="E54" s="146"/>
      <c r="F54" s="127" t="s">
        <v>11</v>
      </c>
      <c r="G54" s="128"/>
      <c r="H54" s="127" t="s">
        <v>12</v>
      </c>
      <c r="I54" s="128"/>
      <c r="K54" s="119" t="s">
        <v>133</v>
      </c>
      <c r="L54" s="120"/>
      <c r="M54" s="120"/>
      <c r="N54" s="120"/>
      <c r="O54" s="120"/>
      <c r="P54" s="120"/>
      <c r="Q54" s="127" t="s">
        <v>8</v>
      </c>
      <c r="R54" s="128"/>
    </row>
    <row r="55" spans="1:18" ht="15.75" x14ac:dyDescent="0.25">
      <c r="A55" s="129"/>
      <c r="B55" s="130"/>
      <c r="C55" s="130"/>
      <c r="D55" s="130"/>
      <c r="E55" s="143"/>
      <c r="F55" s="104"/>
      <c r="G55" s="97"/>
      <c r="H55" s="104"/>
      <c r="I55" s="97"/>
      <c r="K55" s="129"/>
      <c r="L55" s="130"/>
      <c r="M55" s="130"/>
      <c r="N55" s="130"/>
      <c r="O55" s="130"/>
      <c r="P55" s="143"/>
      <c r="Q55" s="104"/>
      <c r="R55" s="97"/>
    </row>
    <row r="56" spans="1:18" ht="15.75" x14ac:dyDescent="0.25">
      <c r="A56" s="102"/>
      <c r="B56" s="103"/>
      <c r="C56" s="103"/>
      <c r="D56" s="103"/>
      <c r="E56" s="144"/>
      <c r="F56" s="101"/>
      <c r="G56" s="94"/>
      <c r="H56" s="101"/>
      <c r="I56" s="94"/>
      <c r="K56" s="102"/>
      <c r="L56" s="103"/>
      <c r="M56" s="103"/>
      <c r="N56" s="103"/>
      <c r="O56" s="103"/>
      <c r="P56" s="144"/>
      <c r="Q56" s="101"/>
      <c r="R56" s="94"/>
    </row>
    <row r="57" spans="1:18" ht="15.75" x14ac:dyDescent="0.25">
      <c r="A57" s="135"/>
      <c r="B57" s="136"/>
      <c r="C57" s="136"/>
      <c r="D57" s="136"/>
      <c r="E57" s="153"/>
      <c r="F57" s="78"/>
      <c r="G57" s="79"/>
      <c r="H57" s="78"/>
      <c r="I57" s="79"/>
      <c r="K57" s="135"/>
      <c r="L57" s="136"/>
      <c r="M57" s="136"/>
      <c r="N57" s="136"/>
      <c r="O57" s="136"/>
      <c r="P57" s="153"/>
      <c r="Q57" s="78"/>
      <c r="R57" s="79"/>
    </row>
    <row r="58" spans="1:18" ht="15.75" x14ac:dyDescent="0.25">
      <c r="A58" s="102"/>
      <c r="B58" s="103"/>
      <c r="C58" s="103"/>
      <c r="D58" s="103"/>
      <c r="E58" s="144"/>
      <c r="F58" s="101"/>
      <c r="G58" s="94"/>
      <c r="H58" s="101"/>
      <c r="I58" s="94"/>
      <c r="K58" s="102"/>
      <c r="L58" s="103"/>
      <c r="M58" s="103"/>
      <c r="N58" s="103"/>
      <c r="O58" s="103"/>
      <c r="P58" s="144"/>
      <c r="Q58" s="101"/>
      <c r="R58" s="94"/>
    </row>
    <row r="59" spans="1:18" ht="16.5" thickBot="1" x14ac:dyDescent="0.3">
      <c r="A59" s="132"/>
      <c r="B59" s="133"/>
      <c r="C59" s="133"/>
      <c r="D59" s="133"/>
      <c r="E59" s="151"/>
      <c r="F59" s="78"/>
      <c r="G59" s="79"/>
      <c r="H59" s="111"/>
      <c r="I59" s="112"/>
      <c r="K59" s="132"/>
      <c r="L59" s="133"/>
      <c r="M59" s="133"/>
      <c r="N59" s="134"/>
      <c r="O59" s="134"/>
      <c r="P59" s="152"/>
      <c r="Q59" s="78"/>
      <c r="R59" s="79"/>
    </row>
    <row r="60" spans="1:18" ht="18" thickTop="1" thickBot="1" x14ac:dyDescent="0.3">
      <c r="D60" s="147" t="s">
        <v>9</v>
      </c>
      <c r="E60" s="148"/>
      <c r="F60" s="149">
        <f>SUM(F55:G59)</f>
        <v>0</v>
      </c>
      <c r="G60" s="150"/>
      <c r="H60" s="149">
        <f>SUM(H55:I59)</f>
        <v>0</v>
      </c>
      <c r="I60" s="150"/>
      <c r="N60" s="108" t="s">
        <v>9</v>
      </c>
      <c r="O60" s="109"/>
      <c r="P60" s="110"/>
      <c r="Q60" s="106">
        <f>SUM(Q55:R59)</f>
        <v>0</v>
      </c>
      <c r="R60" s="107"/>
    </row>
    <row r="61" spans="1:18" ht="15.75" thickBot="1" x14ac:dyDescent="0.3"/>
    <row r="62" spans="1:18" ht="18" thickTop="1" thickBot="1" x14ac:dyDescent="0.3">
      <c r="A62" s="156" t="s">
        <v>152</v>
      </c>
      <c r="B62" s="157"/>
      <c r="C62" s="157"/>
      <c r="D62" s="157"/>
      <c r="E62" s="157"/>
      <c r="F62" s="158"/>
      <c r="G62" s="122">
        <f>F60+H60+Q60</f>
        <v>0</v>
      </c>
      <c r="H62" s="122"/>
      <c r="I62" s="107"/>
    </row>
    <row r="63" spans="1:18" s="29" customFormat="1" ht="13.5" x14ac:dyDescent="0.25">
      <c r="D63" s="57"/>
      <c r="E63" s="57"/>
      <c r="F63" s="57"/>
      <c r="G63" s="57"/>
      <c r="H63" s="57"/>
      <c r="I63" s="58"/>
      <c r="J63" s="58"/>
      <c r="K63" s="58"/>
    </row>
    <row r="64" spans="1:18" s="29" customFormat="1" ht="13.5" x14ac:dyDescent="0.25">
      <c r="B64" s="52" t="s">
        <v>129</v>
      </c>
    </row>
    <row r="65" spans="2:18" s="29" customFormat="1" ht="13.5" x14ac:dyDescent="0.25">
      <c r="B65" s="172" t="s">
        <v>154</v>
      </c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</row>
    <row r="66" spans="2:18" s="29" customFormat="1" ht="13.5" x14ac:dyDescent="0.25">
      <c r="B66" s="160" t="s">
        <v>131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</row>
    <row r="67" spans="2:18" x14ac:dyDescent="0.25">
      <c r="B67" s="178" t="s">
        <v>161</v>
      </c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</row>
  </sheetData>
  <sheetProtection algorithmName="SHA-512" hashValue="Iy54UPeBDaEyHLBrDWWyd6xpQhBDgf5hGLkjx3exl+my/uFMNB1Q6kYtexQKd9AWEVrXhdK7l2ajQaHvMaq1Ug==" saltValue="fzAkziTffONx6vjyLJVE9A==" spinCount="100000" sheet="1" objects="1" scenarios="1" selectLockedCells="1"/>
  <mergeCells count="181">
    <mergeCell ref="B67:R67"/>
    <mergeCell ref="A49:D49"/>
    <mergeCell ref="A52:I52"/>
    <mergeCell ref="K52:R52"/>
    <mergeCell ref="A62:F62"/>
    <mergeCell ref="G62:I62"/>
    <mergeCell ref="I4:J4"/>
    <mergeCell ref="I5:J5"/>
    <mergeCell ref="B66:R66"/>
    <mergeCell ref="K12:R12"/>
    <mergeCell ref="A12:I12"/>
    <mergeCell ref="A10:C10"/>
    <mergeCell ref="A9:D9"/>
    <mergeCell ref="D10:F10"/>
    <mergeCell ref="A34:D34"/>
    <mergeCell ref="G32:I32"/>
    <mergeCell ref="A35:C35"/>
    <mergeCell ref="D35:F35"/>
    <mergeCell ref="A37:I37"/>
    <mergeCell ref="K37:R37"/>
    <mergeCell ref="B65:R65"/>
    <mergeCell ref="A50:C50"/>
    <mergeCell ref="D50:F50"/>
    <mergeCell ref="A32:F32"/>
    <mergeCell ref="A47:F47"/>
    <mergeCell ref="G47:I47"/>
    <mergeCell ref="D60:E60"/>
    <mergeCell ref="F60:G60"/>
    <mergeCell ref="H60:I60"/>
    <mergeCell ref="N60:P60"/>
    <mergeCell ref="Q60:R60"/>
    <mergeCell ref="Q56:R56"/>
    <mergeCell ref="K58:P58"/>
    <mergeCell ref="Q58:R58"/>
    <mergeCell ref="A59:E59"/>
    <mergeCell ref="F59:G59"/>
    <mergeCell ref="H59:I59"/>
    <mergeCell ref="K59:P59"/>
    <mergeCell ref="Q59:R59"/>
    <mergeCell ref="H58:I58"/>
    <mergeCell ref="A57:E57"/>
    <mergeCell ref="F57:G57"/>
    <mergeCell ref="H57:I57"/>
    <mergeCell ref="K57:P57"/>
    <mergeCell ref="Q57:R57"/>
    <mergeCell ref="A58:E58"/>
    <mergeCell ref="F58:G58"/>
    <mergeCell ref="A55:E55"/>
    <mergeCell ref="F55:G55"/>
    <mergeCell ref="H55:I55"/>
    <mergeCell ref="K55:P55"/>
    <mergeCell ref="Q55:R55"/>
    <mergeCell ref="A56:E56"/>
    <mergeCell ref="F56:G56"/>
    <mergeCell ref="H56:I56"/>
    <mergeCell ref="A53:I53"/>
    <mergeCell ref="K53:R53"/>
    <mergeCell ref="A54:E54"/>
    <mergeCell ref="F54:G54"/>
    <mergeCell ref="H54:I54"/>
    <mergeCell ref="K54:P54"/>
    <mergeCell ref="Q54:R54"/>
    <mergeCell ref="K56:P56"/>
    <mergeCell ref="K44:P44"/>
    <mergeCell ref="Q44:R44"/>
    <mergeCell ref="K43:P43"/>
    <mergeCell ref="Q43:R43"/>
    <mergeCell ref="K42:P42"/>
    <mergeCell ref="Q42:R42"/>
    <mergeCell ref="N45:P45"/>
    <mergeCell ref="Q45:R45"/>
    <mergeCell ref="D45:E45"/>
    <mergeCell ref="F45:G45"/>
    <mergeCell ref="H45:I45"/>
    <mergeCell ref="A42:E42"/>
    <mergeCell ref="F44:G44"/>
    <mergeCell ref="F42:G42"/>
    <mergeCell ref="H42:I42"/>
    <mergeCell ref="A44:E44"/>
    <mergeCell ref="A43:E43"/>
    <mergeCell ref="D30:F30"/>
    <mergeCell ref="G30:I30"/>
    <mergeCell ref="A29:F29"/>
    <mergeCell ref="K38:R38"/>
    <mergeCell ref="K39:P39"/>
    <mergeCell ref="Q39:R39"/>
    <mergeCell ref="K40:P40"/>
    <mergeCell ref="Q40:R40"/>
    <mergeCell ref="A39:E39"/>
    <mergeCell ref="F39:G39"/>
    <mergeCell ref="F40:G40"/>
    <mergeCell ref="A40:E40"/>
    <mergeCell ref="K41:P41"/>
    <mergeCell ref="Q41:R41"/>
    <mergeCell ref="Q15:R15"/>
    <mergeCell ref="Q16:R16"/>
    <mergeCell ref="H39:I39"/>
    <mergeCell ref="Q30:R30"/>
    <mergeCell ref="N30:P30"/>
    <mergeCell ref="Q24:R24"/>
    <mergeCell ref="Q25:R25"/>
    <mergeCell ref="Q26:R26"/>
    <mergeCell ref="Q27:R27"/>
    <mergeCell ref="Q28:R28"/>
    <mergeCell ref="Q29:R29"/>
    <mergeCell ref="G26:I26"/>
    <mergeCell ref="G27:I27"/>
    <mergeCell ref="G28:I28"/>
    <mergeCell ref="G29:I29"/>
    <mergeCell ref="K29:P29"/>
    <mergeCell ref="K26:P26"/>
    <mergeCell ref="K27:P27"/>
    <mergeCell ref="F41:G41"/>
    <mergeCell ref="H40:I40"/>
    <mergeCell ref="H41:I41"/>
    <mergeCell ref="A38:I38"/>
    <mergeCell ref="A41:E41"/>
    <mergeCell ref="H44:I44"/>
    <mergeCell ref="F43:G43"/>
    <mergeCell ref="H43:I43"/>
    <mergeCell ref="Q17:R17"/>
    <mergeCell ref="Q18:R18"/>
    <mergeCell ref="Q22:R22"/>
    <mergeCell ref="Q23:R23"/>
    <mergeCell ref="G17:I17"/>
    <mergeCell ref="G18:I18"/>
    <mergeCell ref="G22:I22"/>
    <mergeCell ref="G23:I23"/>
    <mergeCell ref="A28:F28"/>
    <mergeCell ref="K28:P28"/>
    <mergeCell ref="A19:F19"/>
    <mergeCell ref="G19:I19"/>
    <mergeCell ref="K19:P19"/>
    <mergeCell ref="Q19:R19"/>
    <mergeCell ref="A20:F20"/>
    <mergeCell ref="G20:I20"/>
    <mergeCell ref="K20:P20"/>
    <mergeCell ref="Q20:R20"/>
    <mergeCell ref="A21:F21"/>
    <mergeCell ref="G21:I21"/>
    <mergeCell ref="K21:P21"/>
    <mergeCell ref="Q21:R21"/>
    <mergeCell ref="A26:F26"/>
    <mergeCell ref="A27:F27"/>
    <mergeCell ref="K15:P15"/>
    <mergeCell ref="K16:P16"/>
    <mergeCell ref="K17:P17"/>
    <mergeCell ref="K18:P18"/>
    <mergeCell ref="K22:P22"/>
    <mergeCell ref="K23:P23"/>
    <mergeCell ref="K24:P24"/>
    <mergeCell ref="K25:P25"/>
    <mergeCell ref="A22:F22"/>
    <mergeCell ref="A23:F23"/>
    <mergeCell ref="A24:F24"/>
    <mergeCell ref="A25:F25"/>
    <mergeCell ref="A15:F15"/>
    <mergeCell ref="A16:F16"/>
    <mergeCell ref="A17:F17"/>
    <mergeCell ref="A18:F18"/>
    <mergeCell ref="G24:I24"/>
    <mergeCell ref="G25:I25"/>
    <mergeCell ref="G15:I15"/>
    <mergeCell ref="G16:I16"/>
    <mergeCell ref="A2:I2"/>
    <mergeCell ref="B4:C4"/>
    <mergeCell ref="B5:C5"/>
    <mergeCell ref="A1:K1"/>
    <mergeCell ref="O5:R6"/>
    <mergeCell ref="A14:F14"/>
    <mergeCell ref="A13:I13"/>
    <mergeCell ref="G14:I14"/>
    <mergeCell ref="K14:P14"/>
    <mergeCell ref="Q14:R14"/>
    <mergeCell ref="K13:R13"/>
    <mergeCell ref="B6:C6"/>
    <mergeCell ref="D4:G4"/>
    <mergeCell ref="D5:G5"/>
    <mergeCell ref="D6:G6"/>
    <mergeCell ref="K4:M4"/>
    <mergeCell ref="K5:M5"/>
  </mergeCells>
  <phoneticPr fontId="13" type="noConversion"/>
  <conditionalFormatting sqref="A15:A29">
    <cfRule type="expression" dxfId="23" priority="12">
      <formula>AND(ISBLANK(A15),C15&gt;0)</formula>
    </cfRule>
  </conditionalFormatting>
  <conditionalFormatting sqref="A40:A44">
    <cfRule type="expression" dxfId="22" priority="22">
      <formula>AND(ISBLANK(A40),C40&gt;0)</formula>
    </cfRule>
  </conditionalFormatting>
  <conditionalFormatting sqref="A55:A59">
    <cfRule type="expression" dxfId="21" priority="2">
      <formula>AND(ISBLANK(A55),C55&gt;0)</formula>
    </cfRule>
  </conditionalFormatting>
  <conditionalFormatting sqref="K15:K29">
    <cfRule type="expression" dxfId="20" priority="11">
      <formula>AND(ISBLANK(K15),M15&gt;0)</formula>
    </cfRule>
  </conditionalFormatting>
  <conditionalFormatting sqref="K40:K44">
    <cfRule type="expression" dxfId="19" priority="6">
      <formula>AND(ISBLANK(K40),M40&gt;0)</formula>
    </cfRule>
  </conditionalFormatting>
  <conditionalFormatting sqref="K55:K59">
    <cfRule type="expression" dxfId="18" priority="4">
      <formula>AND(ISBLANK(K55),M55&gt;0)</formula>
    </cfRule>
  </conditionalFormatting>
  <dataValidations count="2">
    <dataValidation type="decimal" operator="greaterThanOrEqual" allowBlank="1" showErrorMessage="1" errorTitle="Dollar Values ONLY" error="Enter only positive dollar values to the nearest penny or leave as zero." sqref="Q15:R29 D50 F55:I59 D10:F10 Q40:R44 D35:F35 F40:I44 Q55:R59" xr:uid="{2E677F8B-67E8-4294-A760-0752BA9D1001}">
      <formula1>0</formula1>
    </dataValidation>
    <dataValidation type="decimal" operator="greaterThanOrEqual" allowBlank="1" showErrorMessage="1" sqref="G15:I29" xr:uid="{7F5FEA5F-3EBF-4352-AA04-1A2A41E5C517}">
      <formula1>0</formula1>
    </dataValidation>
  </dataValidations>
  <pageMargins left="0.7" right="0.7" top="0.75" bottom="0.75" header="0.3" footer="0.3"/>
  <pageSetup scale="58" fitToHeight="0" orientation="portrait" r:id="rId1"/>
  <colBreaks count="1" manualBreakCount="1">
    <brk id="19" max="8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B79E422-DDC1-4720-B763-CEAC468780F6}">
          <x14:formula1>
            <xm:f>LookupData!$E$3:$E$69</xm:f>
          </x14:formula1>
          <xm:sqref>D4:G4</xm:sqref>
        </x14:dataValidation>
        <x14:dataValidation type="list" allowBlank="1" showInputMessage="1" showErrorMessage="1" xr:uid="{9338A55D-A9C2-42F5-8899-AF1CD17162D0}">
          <x14:formula1>
            <xm:f>LookupData!$A$72:$A$81</xm:f>
          </x14:formula1>
          <xm:sqref>K5:M5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43D0-9D2B-47A8-B5D3-0668F9C48605}">
  <sheetPr codeName="Sheet2">
    <pageSetUpPr fitToPage="1"/>
  </sheetPr>
  <dimension ref="A1:S67"/>
  <sheetViews>
    <sheetView zoomScaleNormal="100" zoomScaleSheetLayoutView="100" workbookViewId="0">
      <selection activeCell="D5" sqref="D5:G5"/>
    </sheetView>
  </sheetViews>
  <sheetFormatPr defaultRowHeight="15" x14ac:dyDescent="0.25"/>
  <cols>
    <col min="1" max="9" width="8.7109375" customWidth="1"/>
    <col min="10" max="10" width="4.7109375" customWidth="1"/>
    <col min="11" max="13" width="8.7109375" customWidth="1"/>
    <col min="14" max="14" width="10" customWidth="1"/>
    <col min="15" max="25" width="8.7109375" customWidth="1"/>
  </cols>
  <sheetData>
    <row r="1" spans="1:19" s="27" customFormat="1" ht="22.5" x14ac:dyDescent="0.3">
      <c r="A1" s="61" t="s">
        <v>162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9" ht="19.5" x14ac:dyDescent="0.25">
      <c r="A2" s="61" t="str">
        <f>"County Fiscal Year "&amp;ReportInfo!S1&amp;"-"&amp;(ReportInfo!S1+1)</f>
        <v>County Fiscal Year 2024-2025</v>
      </c>
      <c r="B2" s="61"/>
      <c r="C2" s="61"/>
      <c r="D2" s="61"/>
      <c r="E2" s="61"/>
      <c r="F2" s="61"/>
      <c r="G2" s="61"/>
      <c r="H2" s="61"/>
      <c r="I2" s="61"/>
    </row>
    <row r="3" spans="1:19" x14ac:dyDescent="0.25">
      <c r="B3" s="177" t="s">
        <v>143</v>
      </c>
    </row>
    <row r="4" spans="1:19" ht="16.5" x14ac:dyDescent="0.25">
      <c r="B4" s="62" t="s">
        <v>0</v>
      </c>
      <c r="C4" s="62"/>
      <c r="D4" s="173">
        <f>'Qtr 1 Oct-Dec'!$D$4</f>
        <v>0</v>
      </c>
      <c r="E4" s="173"/>
      <c r="F4" s="173"/>
      <c r="G4" s="173"/>
      <c r="I4" s="159" t="s">
        <v>3</v>
      </c>
      <c r="J4" s="159"/>
      <c r="K4" s="174" t="s">
        <v>98</v>
      </c>
      <c r="L4" s="174"/>
      <c r="M4" s="174"/>
    </row>
    <row r="5" spans="1:19" ht="15.75" x14ac:dyDescent="0.25">
      <c r="B5" s="62" t="s">
        <v>1</v>
      </c>
      <c r="C5" s="62"/>
      <c r="D5" s="72">
        <f>'Qtr 1 Oct-Dec'!$D$5</f>
        <v>0</v>
      </c>
      <c r="E5" s="72"/>
      <c r="F5" s="72"/>
      <c r="G5" s="72"/>
      <c r="I5" s="159" t="s">
        <v>4</v>
      </c>
      <c r="J5" s="159"/>
      <c r="K5" s="75"/>
      <c r="L5" s="75"/>
      <c r="M5" s="75"/>
      <c r="O5" s="63" t="str">
        <f>'Qtr 1 Oct-Dec'!$O$5</f>
        <v>CCOC Form Version 2
Updated: 11/18/2024</v>
      </c>
      <c r="P5" s="63"/>
      <c r="Q5" s="63"/>
      <c r="R5" s="63"/>
    </row>
    <row r="6" spans="1:19" ht="15.75" x14ac:dyDescent="0.25">
      <c r="B6" s="62" t="s">
        <v>2</v>
      </c>
      <c r="C6" s="62"/>
      <c r="D6" s="73">
        <f>'Qtr 1 Oct-Dec'!$D$6</f>
        <v>0</v>
      </c>
      <c r="E6" s="73"/>
      <c r="F6" s="73"/>
      <c r="G6" s="73"/>
      <c r="O6" s="63"/>
      <c r="P6" s="63"/>
      <c r="Q6" s="63"/>
      <c r="R6" s="63"/>
    </row>
    <row r="9" spans="1:19" ht="17.25" thickBot="1" x14ac:dyDescent="0.35">
      <c r="A9" s="164" t="s">
        <v>145</v>
      </c>
      <c r="B9" s="164"/>
      <c r="C9" s="164"/>
      <c r="D9" s="164"/>
      <c r="E9" s="54"/>
      <c r="F9" s="54"/>
      <c r="G9" s="54"/>
    </row>
    <row r="10" spans="1:19" ht="16.5" thickBot="1" x14ac:dyDescent="0.3">
      <c r="A10" s="162" t="s">
        <v>5</v>
      </c>
      <c r="B10" s="163"/>
      <c r="C10" s="163"/>
      <c r="D10" s="165"/>
      <c r="E10" s="166"/>
      <c r="F10" s="167"/>
    </row>
    <row r="12" spans="1:19" ht="17.25" thickBot="1" x14ac:dyDescent="0.3">
      <c r="A12" s="161" t="s">
        <v>146</v>
      </c>
      <c r="B12" s="161"/>
      <c r="C12" s="161"/>
      <c r="D12" s="161"/>
      <c r="E12" s="161"/>
      <c r="F12" s="161"/>
      <c r="G12" s="161"/>
      <c r="H12" s="161"/>
      <c r="I12" s="161"/>
      <c r="K12" s="161" t="s">
        <v>146</v>
      </c>
      <c r="L12" s="161"/>
      <c r="M12" s="161"/>
      <c r="N12" s="161"/>
      <c r="O12" s="161"/>
      <c r="P12" s="161"/>
      <c r="Q12" s="161"/>
      <c r="R12" s="161"/>
    </row>
    <row r="13" spans="1:19" ht="16.5" thickBot="1" x14ac:dyDescent="0.35">
      <c r="A13" s="67" t="s">
        <v>6</v>
      </c>
      <c r="B13" s="68"/>
      <c r="C13" s="68"/>
      <c r="D13" s="68"/>
      <c r="E13" s="68"/>
      <c r="F13" s="68"/>
      <c r="G13" s="68"/>
      <c r="H13" s="68"/>
      <c r="I13" s="69"/>
      <c r="K13" s="67" t="s">
        <v>7</v>
      </c>
      <c r="L13" s="68"/>
      <c r="M13" s="68"/>
      <c r="N13" s="68"/>
      <c r="O13" s="68"/>
      <c r="P13" s="68"/>
      <c r="Q13" s="68"/>
      <c r="R13" s="68"/>
      <c r="S13" s="55"/>
    </row>
    <row r="14" spans="1:19" ht="18.75" thickBot="1" x14ac:dyDescent="0.3">
      <c r="A14" s="64" t="s">
        <v>132</v>
      </c>
      <c r="B14" s="65"/>
      <c r="C14" s="65"/>
      <c r="D14" s="65"/>
      <c r="E14" s="65"/>
      <c r="F14" s="66"/>
      <c r="G14" s="64" t="s">
        <v>8</v>
      </c>
      <c r="H14" s="65"/>
      <c r="I14" s="70"/>
      <c r="K14" s="67" t="s">
        <v>132</v>
      </c>
      <c r="L14" s="68"/>
      <c r="M14" s="68"/>
      <c r="N14" s="68"/>
      <c r="O14" s="68"/>
      <c r="P14" s="68"/>
      <c r="Q14" s="64" t="s">
        <v>8</v>
      </c>
      <c r="R14" s="70"/>
    </row>
    <row r="15" spans="1:19" ht="15.75" x14ac:dyDescent="0.25">
      <c r="A15" s="90"/>
      <c r="B15" s="91"/>
      <c r="C15" s="91"/>
      <c r="D15" s="91"/>
      <c r="E15" s="91"/>
      <c r="F15" s="92"/>
      <c r="G15" s="96"/>
      <c r="H15" s="96"/>
      <c r="I15" s="97"/>
      <c r="K15" s="86"/>
      <c r="L15" s="87"/>
      <c r="M15" s="87"/>
      <c r="N15" s="87"/>
      <c r="O15" s="87"/>
      <c r="P15" s="87"/>
      <c r="Q15" s="104"/>
      <c r="R15" s="97"/>
    </row>
    <row r="16" spans="1:19" ht="15.75" x14ac:dyDescent="0.25">
      <c r="A16" s="80"/>
      <c r="B16" s="81"/>
      <c r="C16" s="81"/>
      <c r="D16" s="81"/>
      <c r="E16" s="81"/>
      <c r="F16" s="82"/>
      <c r="G16" s="93"/>
      <c r="H16" s="93"/>
      <c r="I16" s="94"/>
      <c r="K16" s="88"/>
      <c r="L16" s="89"/>
      <c r="M16" s="89"/>
      <c r="N16" s="89"/>
      <c r="O16" s="89"/>
      <c r="P16" s="89"/>
      <c r="Q16" s="101"/>
      <c r="R16" s="94"/>
    </row>
    <row r="17" spans="1:18" ht="15.75" x14ac:dyDescent="0.25">
      <c r="A17" s="83"/>
      <c r="B17" s="84"/>
      <c r="C17" s="84"/>
      <c r="D17" s="84"/>
      <c r="E17" s="84"/>
      <c r="F17" s="85"/>
      <c r="G17" s="95"/>
      <c r="H17" s="95"/>
      <c r="I17" s="79"/>
      <c r="K17" s="76"/>
      <c r="L17" s="77"/>
      <c r="M17" s="77"/>
      <c r="N17" s="77"/>
      <c r="O17" s="77"/>
      <c r="P17" s="77"/>
      <c r="Q17" s="78"/>
      <c r="R17" s="79"/>
    </row>
    <row r="18" spans="1:18" ht="15.75" x14ac:dyDescent="0.25">
      <c r="A18" s="80"/>
      <c r="B18" s="81"/>
      <c r="C18" s="81"/>
      <c r="D18" s="81"/>
      <c r="E18" s="81"/>
      <c r="F18" s="82"/>
      <c r="G18" s="93"/>
      <c r="H18" s="93"/>
      <c r="I18" s="94"/>
      <c r="K18" s="88"/>
      <c r="L18" s="89"/>
      <c r="M18" s="89"/>
      <c r="N18" s="89"/>
      <c r="O18" s="89"/>
      <c r="P18" s="89"/>
      <c r="Q18" s="101"/>
      <c r="R18" s="94"/>
    </row>
    <row r="19" spans="1:18" ht="15.75" x14ac:dyDescent="0.25">
      <c r="A19" s="83"/>
      <c r="B19" s="84"/>
      <c r="C19" s="84"/>
      <c r="D19" s="84"/>
      <c r="E19" s="84"/>
      <c r="F19" s="85"/>
      <c r="G19" s="95"/>
      <c r="H19" s="95"/>
      <c r="I19" s="79"/>
      <c r="K19" s="76"/>
      <c r="L19" s="77"/>
      <c r="M19" s="77"/>
      <c r="N19" s="77"/>
      <c r="O19" s="77"/>
      <c r="P19" s="77"/>
      <c r="Q19" s="78"/>
      <c r="R19" s="79"/>
    </row>
    <row r="20" spans="1:18" ht="15.75" x14ac:dyDescent="0.25">
      <c r="A20" s="80"/>
      <c r="B20" s="81"/>
      <c r="C20" s="81"/>
      <c r="D20" s="81"/>
      <c r="E20" s="81"/>
      <c r="F20" s="82"/>
      <c r="G20" s="93"/>
      <c r="H20" s="93"/>
      <c r="I20" s="94"/>
      <c r="K20" s="88"/>
      <c r="L20" s="89"/>
      <c r="M20" s="89"/>
      <c r="N20" s="89"/>
      <c r="O20" s="89"/>
      <c r="P20" s="89"/>
      <c r="Q20" s="101"/>
      <c r="R20" s="94"/>
    </row>
    <row r="21" spans="1:18" ht="15.75" x14ac:dyDescent="0.25">
      <c r="A21" s="83"/>
      <c r="B21" s="84"/>
      <c r="C21" s="84"/>
      <c r="D21" s="84"/>
      <c r="E21" s="84"/>
      <c r="F21" s="85"/>
      <c r="G21" s="95"/>
      <c r="H21" s="95"/>
      <c r="I21" s="79"/>
      <c r="K21" s="76"/>
      <c r="L21" s="77"/>
      <c r="M21" s="77"/>
      <c r="N21" s="77"/>
      <c r="O21" s="77"/>
      <c r="P21" s="77"/>
      <c r="Q21" s="78"/>
      <c r="R21" s="79"/>
    </row>
    <row r="22" spans="1:18" ht="15.75" x14ac:dyDescent="0.25">
      <c r="A22" s="80"/>
      <c r="B22" s="81"/>
      <c r="C22" s="81"/>
      <c r="D22" s="81"/>
      <c r="E22" s="81"/>
      <c r="F22" s="82"/>
      <c r="G22" s="93"/>
      <c r="H22" s="93"/>
      <c r="I22" s="94"/>
      <c r="K22" s="88"/>
      <c r="L22" s="89"/>
      <c r="M22" s="89"/>
      <c r="N22" s="89"/>
      <c r="O22" s="89"/>
      <c r="P22" s="89"/>
      <c r="Q22" s="101"/>
      <c r="R22" s="94"/>
    </row>
    <row r="23" spans="1:18" ht="15.75" x14ac:dyDescent="0.25">
      <c r="A23" s="83"/>
      <c r="B23" s="84"/>
      <c r="C23" s="84"/>
      <c r="D23" s="84"/>
      <c r="E23" s="84"/>
      <c r="F23" s="85"/>
      <c r="G23" s="95"/>
      <c r="H23" s="95"/>
      <c r="I23" s="79"/>
      <c r="K23" s="76"/>
      <c r="L23" s="77"/>
      <c r="M23" s="77"/>
      <c r="N23" s="77"/>
      <c r="O23" s="77"/>
      <c r="P23" s="77"/>
      <c r="Q23" s="78"/>
      <c r="R23" s="79"/>
    </row>
    <row r="24" spans="1:18" ht="15.75" x14ac:dyDescent="0.25">
      <c r="A24" s="80"/>
      <c r="B24" s="81"/>
      <c r="C24" s="81"/>
      <c r="D24" s="81"/>
      <c r="E24" s="81"/>
      <c r="F24" s="82"/>
      <c r="G24" s="93"/>
      <c r="H24" s="93"/>
      <c r="I24" s="94"/>
      <c r="K24" s="88"/>
      <c r="L24" s="89"/>
      <c r="M24" s="89"/>
      <c r="N24" s="89"/>
      <c r="O24" s="89"/>
      <c r="P24" s="89"/>
      <c r="Q24" s="101"/>
      <c r="R24" s="94"/>
    </row>
    <row r="25" spans="1:18" ht="15.75" x14ac:dyDescent="0.25">
      <c r="A25" s="83"/>
      <c r="B25" s="84"/>
      <c r="C25" s="84"/>
      <c r="D25" s="84"/>
      <c r="E25" s="84"/>
      <c r="F25" s="85"/>
      <c r="G25" s="95"/>
      <c r="H25" s="95"/>
      <c r="I25" s="79"/>
      <c r="K25" s="76"/>
      <c r="L25" s="77"/>
      <c r="M25" s="77"/>
      <c r="N25" s="77"/>
      <c r="O25" s="77"/>
      <c r="P25" s="77"/>
      <c r="Q25" s="78"/>
      <c r="R25" s="79"/>
    </row>
    <row r="26" spans="1:18" ht="15.75" x14ac:dyDescent="0.25">
      <c r="A26" s="80"/>
      <c r="B26" s="81"/>
      <c r="C26" s="81"/>
      <c r="D26" s="81"/>
      <c r="E26" s="81"/>
      <c r="F26" s="82"/>
      <c r="G26" s="93"/>
      <c r="H26" s="93"/>
      <c r="I26" s="94"/>
      <c r="K26" s="88"/>
      <c r="L26" s="89"/>
      <c r="M26" s="89"/>
      <c r="N26" s="89"/>
      <c r="O26" s="89"/>
      <c r="P26" s="89"/>
      <c r="Q26" s="101"/>
      <c r="R26" s="94"/>
    </row>
    <row r="27" spans="1:18" ht="15.75" x14ac:dyDescent="0.25">
      <c r="A27" s="83"/>
      <c r="B27" s="84"/>
      <c r="C27" s="84"/>
      <c r="D27" s="84"/>
      <c r="E27" s="84"/>
      <c r="F27" s="85"/>
      <c r="G27" s="95"/>
      <c r="H27" s="95"/>
      <c r="I27" s="79"/>
      <c r="K27" s="76"/>
      <c r="L27" s="77"/>
      <c r="M27" s="77"/>
      <c r="N27" s="77"/>
      <c r="O27" s="77"/>
      <c r="P27" s="77"/>
      <c r="Q27" s="78"/>
      <c r="R27" s="79"/>
    </row>
    <row r="28" spans="1:18" ht="15.75" x14ac:dyDescent="0.25">
      <c r="A28" s="80"/>
      <c r="B28" s="81"/>
      <c r="C28" s="81"/>
      <c r="D28" s="81"/>
      <c r="E28" s="81"/>
      <c r="F28" s="82"/>
      <c r="G28" s="93"/>
      <c r="H28" s="93"/>
      <c r="I28" s="94"/>
      <c r="K28" s="88"/>
      <c r="L28" s="89"/>
      <c r="M28" s="89"/>
      <c r="N28" s="89"/>
      <c r="O28" s="89"/>
      <c r="P28" s="89"/>
      <c r="Q28" s="101"/>
      <c r="R28" s="94"/>
    </row>
    <row r="29" spans="1:18" ht="16.5" thickBot="1" x14ac:dyDescent="0.3">
      <c r="A29" s="123"/>
      <c r="B29" s="124"/>
      <c r="C29" s="124"/>
      <c r="D29" s="125"/>
      <c r="E29" s="125"/>
      <c r="F29" s="126"/>
      <c r="G29" s="113"/>
      <c r="H29" s="113"/>
      <c r="I29" s="114"/>
      <c r="K29" s="115"/>
      <c r="L29" s="116"/>
      <c r="M29" s="116"/>
      <c r="N29" s="117"/>
      <c r="O29" s="117"/>
      <c r="P29" s="117"/>
      <c r="Q29" s="111"/>
      <c r="R29" s="112"/>
    </row>
    <row r="30" spans="1:18" ht="18" thickTop="1" thickBot="1" x14ac:dyDescent="0.3">
      <c r="D30" s="108" t="s">
        <v>9</v>
      </c>
      <c r="E30" s="109"/>
      <c r="F30" s="110"/>
      <c r="G30" s="106">
        <f>SUM(G15:I29)</f>
        <v>0</v>
      </c>
      <c r="H30" s="122"/>
      <c r="I30" s="107"/>
      <c r="N30" s="108" t="s">
        <v>134</v>
      </c>
      <c r="O30" s="109"/>
      <c r="P30" s="110"/>
      <c r="Q30" s="106">
        <f>SUM(Q15:R29)</f>
        <v>0</v>
      </c>
      <c r="R30" s="107"/>
    </row>
    <row r="31" spans="1:18" ht="15.75" thickBot="1" x14ac:dyDescent="0.3"/>
    <row r="32" spans="1:18" ht="18" thickTop="1" thickBot="1" x14ac:dyDescent="0.3">
      <c r="A32" s="156" t="s">
        <v>147</v>
      </c>
      <c r="B32" s="157"/>
      <c r="C32" s="157"/>
      <c r="D32" s="157"/>
      <c r="E32" s="157"/>
      <c r="F32" s="158"/>
      <c r="G32" s="168">
        <f>G30+Q30</f>
        <v>0</v>
      </c>
      <c r="H32" s="169"/>
      <c r="I32" s="170"/>
    </row>
    <row r="33" spans="1:18" x14ac:dyDescent="0.25">
      <c r="G33" s="56"/>
      <c r="H33" s="56"/>
      <c r="I33" s="56"/>
    </row>
    <row r="34" spans="1:18" ht="17.25" thickBot="1" x14ac:dyDescent="0.35">
      <c r="A34" s="164" t="s">
        <v>148</v>
      </c>
      <c r="B34" s="164"/>
      <c r="C34" s="164"/>
      <c r="D34" s="164"/>
      <c r="E34" s="54"/>
      <c r="F34" s="54"/>
      <c r="G34" s="54"/>
    </row>
    <row r="35" spans="1:18" ht="16.5" thickBot="1" x14ac:dyDescent="0.3">
      <c r="A35" s="162" t="s">
        <v>5</v>
      </c>
      <c r="B35" s="163"/>
      <c r="C35" s="171"/>
      <c r="D35" s="165"/>
      <c r="E35" s="166"/>
      <c r="F35" s="167"/>
    </row>
    <row r="37" spans="1:18" ht="17.25" thickBot="1" x14ac:dyDescent="0.3">
      <c r="A37" s="154" t="s">
        <v>149</v>
      </c>
      <c r="B37" s="154"/>
      <c r="C37" s="154"/>
      <c r="D37" s="154"/>
      <c r="E37" s="154"/>
      <c r="F37" s="154"/>
      <c r="G37" s="154"/>
      <c r="H37" s="154"/>
      <c r="I37" s="154"/>
      <c r="K37" s="154" t="s">
        <v>149</v>
      </c>
      <c r="L37" s="154"/>
      <c r="M37" s="154"/>
      <c r="N37" s="154"/>
      <c r="O37" s="154"/>
      <c r="P37" s="154"/>
      <c r="Q37" s="154"/>
      <c r="R37" s="154"/>
    </row>
    <row r="38" spans="1:18" ht="16.5" thickBot="1" x14ac:dyDescent="0.35">
      <c r="A38" s="119" t="s">
        <v>10</v>
      </c>
      <c r="B38" s="120"/>
      <c r="C38" s="120"/>
      <c r="D38" s="120"/>
      <c r="E38" s="120"/>
      <c r="F38" s="120"/>
      <c r="G38" s="120"/>
      <c r="H38" s="120"/>
      <c r="I38" s="121"/>
      <c r="K38" s="119" t="s">
        <v>13</v>
      </c>
      <c r="L38" s="120"/>
      <c r="M38" s="120"/>
      <c r="N38" s="120"/>
      <c r="O38" s="120"/>
      <c r="P38" s="120"/>
      <c r="Q38" s="120"/>
      <c r="R38" s="121"/>
    </row>
    <row r="39" spans="1:18" ht="18.75" thickBot="1" x14ac:dyDescent="0.35">
      <c r="A39" s="105" t="s">
        <v>132</v>
      </c>
      <c r="B39" s="105"/>
      <c r="C39" s="105"/>
      <c r="D39" s="105"/>
      <c r="E39" s="105"/>
      <c r="F39" s="105" t="s">
        <v>11</v>
      </c>
      <c r="G39" s="105"/>
      <c r="H39" s="105" t="s">
        <v>12</v>
      </c>
      <c r="I39" s="105"/>
      <c r="K39" s="119" t="s">
        <v>133</v>
      </c>
      <c r="L39" s="120"/>
      <c r="M39" s="120"/>
      <c r="N39" s="120"/>
      <c r="O39" s="120"/>
      <c r="P39" s="120"/>
      <c r="Q39" s="127" t="s">
        <v>8</v>
      </c>
      <c r="R39" s="128"/>
    </row>
    <row r="40" spans="1:18" ht="15.75" x14ac:dyDescent="0.25">
      <c r="A40" s="131"/>
      <c r="B40" s="131"/>
      <c r="C40" s="131"/>
      <c r="D40" s="131"/>
      <c r="E40" s="131"/>
      <c r="F40" s="118"/>
      <c r="G40" s="118"/>
      <c r="H40" s="118"/>
      <c r="I40" s="118"/>
      <c r="K40" s="129"/>
      <c r="L40" s="130"/>
      <c r="M40" s="130"/>
      <c r="N40" s="130"/>
      <c r="O40" s="130"/>
      <c r="P40" s="130"/>
      <c r="Q40" s="104"/>
      <c r="R40" s="97"/>
    </row>
    <row r="41" spans="1:18" ht="15.75" x14ac:dyDescent="0.25">
      <c r="A41" s="98"/>
      <c r="B41" s="98"/>
      <c r="C41" s="98"/>
      <c r="D41" s="98"/>
      <c r="E41" s="98"/>
      <c r="F41" s="100"/>
      <c r="G41" s="100"/>
      <c r="H41" s="100"/>
      <c r="I41" s="100"/>
      <c r="K41" s="102"/>
      <c r="L41" s="103"/>
      <c r="M41" s="103"/>
      <c r="N41" s="103"/>
      <c r="O41" s="103"/>
      <c r="P41" s="103"/>
      <c r="Q41" s="101"/>
      <c r="R41" s="94"/>
    </row>
    <row r="42" spans="1:18" ht="15.75" x14ac:dyDescent="0.25">
      <c r="A42" s="139"/>
      <c r="B42" s="139"/>
      <c r="C42" s="139"/>
      <c r="D42" s="139"/>
      <c r="E42" s="139"/>
      <c r="F42" s="140"/>
      <c r="G42" s="140"/>
      <c r="H42" s="140"/>
      <c r="I42" s="140"/>
      <c r="K42" s="135"/>
      <c r="L42" s="136"/>
      <c r="M42" s="136"/>
      <c r="N42" s="136"/>
      <c r="O42" s="136"/>
      <c r="P42" s="136"/>
      <c r="Q42" s="78"/>
      <c r="R42" s="79"/>
    </row>
    <row r="43" spans="1:18" ht="15.75" x14ac:dyDescent="0.25">
      <c r="A43" s="98"/>
      <c r="B43" s="98"/>
      <c r="C43" s="98"/>
      <c r="D43" s="98"/>
      <c r="E43" s="98"/>
      <c r="F43" s="100"/>
      <c r="G43" s="100"/>
      <c r="H43" s="100"/>
      <c r="I43" s="100"/>
      <c r="K43" s="102"/>
      <c r="L43" s="103"/>
      <c r="M43" s="103"/>
      <c r="N43" s="103"/>
      <c r="O43" s="103"/>
      <c r="P43" s="103"/>
      <c r="Q43" s="101"/>
      <c r="R43" s="94"/>
    </row>
    <row r="44" spans="1:18" ht="16.5" thickBot="1" x14ac:dyDescent="0.3">
      <c r="A44" s="141"/>
      <c r="B44" s="141"/>
      <c r="C44" s="141"/>
      <c r="D44" s="142"/>
      <c r="E44" s="142"/>
      <c r="F44" s="99"/>
      <c r="G44" s="99"/>
      <c r="H44" s="99"/>
      <c r="I44" s="99"/>
      <c r="K44" s="132"/>
      <c r="L44" s="133"/>
      <c r="M44" s="133"/>
      <c r="N44" s="134"/>
      <c r="O44" s="134"/>
      <c r="P44" s="134"/>
      <c r="Q44" s="78"/>
      <c r="R44" s="79"/>
    </row>
    <row r="45" spans="1:18" ht="18" thickTop="1" thickBot="1" x14ac:dyDescent="0.35">
      <c r="D45" s="137" t="s">
        <v>9</v>
      </c>
      <c r="E45" s="137"/>
      <c r="F45" s="138">
        <f>SUM(F40:G44)</f>
        <v>0</v>
      </c>
      <c r="G45" s="138"/>
      <c r="H45" s="138">
        <f>SUM(H40:I44)</f>
        <v>0</v>
      </c>
      <c r="I45" s="138"/>
      <c r="N45" s="108" t="s">
        <v>9</v>
      </c>
      <c r="O45" s="109"/>
      <c r="P45" s="110"/>
      <c r="Q45" s="106">
        <f>SUM(Q40:R44)</f>
        <v>0</v>
      </c>
      <c r="R45" s="107"/>
    </row>
    <row r="46" spans="1:18" ht="15.75" thickBot="1" x14ac:dyDescent="0.3"/>
    <row r="47" spans="1:18" ht="18" thickTop="1" thickBot="1" x14ac:dyDescent="0.3">
      <c r="A47" s="156" t="s">
        <v>150</v>
      </c>
      <c r="B47" s="157"/>
      <c r="C47" s="157"/>
      <c r="D47" s="157"/>
      <c r="E47" s="157"/>
      <c r="F47" s="158"/>
      <c r="G47" s="106">
        <f>F45+H45+Q45</f>
        <v>0</v>
      </c>
      <c r="H47" s="122"/>
      <c r="I47" s="107"/>
    </row>
    <row r="49" spans="1:18" ht="17.25" thickBot="1" x14ac:dyDescent="0.35">
      <c r="A49" s="154" t="s">
        <v>153</v>
      </c>
      <c r="B49" s="154"/>
      <c r="C49" s="154"/>
      <c r="D49" s="154"/>
      <c r="E49" s="54"/>
      <c r="F49" s="54"/>
    </row>
    <row r="50" spans="1:18" ht="16.5" thickBot="1" x14ac:dyDescent="0.3">
      <c r="A50" s="162" t="s">
        <v>5</v>
      </c>
      <c r="B50" s="163"/>
      <c r="C50" s="163"/>
      <c r="D50" s="165"/>
      <c r="E50" s="166"/>
      <c r="F50" s="167"/>
    </row>
    <row r="52" spans="1:18" ht="17.25" thickBot="1" x14ac:dyDescent="0.35">
      <c r="A52" s="155" t="s">
        <v>151</v>
      </c>
      <c r="B52" s="155"/>
      <c r="C52" s="155"/>
      <c r="D52" s="155"/>
      <c r="E52" s="155"/>
      <c r="F52" s="155"/>
      <c r="G52" s="155"/>
      <c r="H52" s="155"/>
      <c r="I52" s="155"/>
      <c r="K52" s="155" t="s">
        <v>151</v>
      </c>
      <c r="L52" s="155"/>
      <c r="M52" s="155"/>
      <c r="N52" s="155"/>
      <c r="O52" s="155"/>
      <c r="P52" s="155"/>
      <c r="Q52" s="155"/>
      <c r="R52" s="155"/>
    </row>
    <row r="53" spans="1:18" ht="16.5" thickBot="1" x14ac:dyDescent="0.35">
      <c r="A53" s="119" t="s">
        <v>10</v>
      </c>
      <c r="B53" s="120"/>
      <c r="C53" s="120"/>
      <c r="D53" s="120"/>
      <c r="E53" s="120"/>
      <c r="F53" s="120"/>
      <c r="G53" s="120"/>
      <c r="H53" s="120"/>
      <c r="I53" s="121"/>
      <c r="K53" s="119" t="s">
        <v>13</v>
      </c>
      <c r="L53" s="120"/>
      <c r="M53" s="120"/>
      <c r="N53" s="120"/>
      <c r="O53" s="120"/>
      <c r="P53" s="120"/>
      <c r="Q53" s="120"/>
      <c r="R53" s="121"/>
    </row>
    <row r="54" spans="1:18" ht="18.75" thickBot="1" x14ac:dyDescent="0.35">
      <c r="A54" s="127" t="s">
        <v>132</v>
      </c>
      <c r="B54" s="145"/>
      <c r="C54" s="145"/>
      <c r="D54" s="145"/>
      <c r="E54" s="146"/>
      <c r="F54" s="127" t="s">
        <v>11</v>
      </c>
      <c r="G54" s="128"/>
      <c r="H54" s="127" t="s">
        <v>12</v>
      </c>
      <c r="I54" s="128"/>
      <c r="K54" s="119" t="s">
        <v>133</v>
      </c>
      <c r="L54" s="120"/>
      <c r="M54" s="120"/>
      <c r="N54" s="120"/>
      <c r="O54" s="120"/>
      <c r="P54" s="120"/>
      <c r="Q54" s="127" t="s">
        <v>8</v>
      </c>
      <c r="R54" s="128"/>
    </row>
    <row r="55" spans="1:18" ht="15.75" x14ac:dyDescent="0.25">
      <c r="A55" s="129"/>
      <c r="B55" s="130"/>
      <c r="C55" s="130"/>
      <c r="D55" s="130"/>
      <c r="E55" s="143"/>
      <c r="F55" s="104"/>
      <c r="G55" s="97"/>
      <c r="H55" s="104"/>
      <c r="I55" s="97"/>
      <c r="K55" s="129"/>
      <c r="L55" s="130"/>
      <c r="M55" s="130"/>
      <c r="N55" s="130"/>
      <c r="O55" s="130"/>
      <c r="P55" s="143"/>
      <c r="Q55" s="104"/>
      <c r="R55" s="97"/>
    </row>
    <row r="56" spans="1:18" ht="15.75" x14ac:dyDescent="0.25">
      <c r="A56" s="102"/>
      <c r="B56" s="103"/>
      <c r="C56" s="103"/>
      <c r="D56" s="103"/>
      <c r="E56" s="144"/>
      <c r="F56" s="101"/>
      <c r="G56" s="94"/>
      <c r="H56" s="101"/>
      <c r="I56" s="94"/>
      <c r="K56" s="102"/>
      <c r="L56" s="103"/>
      <c r="M56" s="103"/>
      <c r="N56" s="103"/>
      <c r="O56" s="103"/>
      <c r="P56" s="144"/>
      <c r="Q56" s="101"/>
      <c r="R56" s="94"/>
    </row>
    <row r="57" spans="1:18" ht="15.75" x14ac:dyDescent="0.25">
      <c r="A57" s="135"/>
      <c r="B57" s="136"/>
      <c r="C57" s="136"/>
      <c r="D57" s="136"/>
      <c r="E57" s="153"/>
      <c r="F57" s="78"/>
      <c r="G57" s="79"/>
      <c r="H57" s="78"/>
      <c r="I57" s="79"/>
      <c r="K57" s="135"/>
      <c r="L57" s="136"/>
      <c r="M57" s="136"/>
      <c r="N57" s="136"/>
      <c r="O57" s="136"/>
      <c r="P57" s="153"/>
      <c r="Q57" s="78"/>
      <c r="R57" s="79"/>
    </row>
    <row r="58" spans="1:18" ht="15.75" x14ac:dyDescent="0.25">
      <c r="A58" s="102"/>
      <c r="B58" s="103"/>
      <c r="C58" s="103"/>
      <c r="D58" s="103"/>
      <c r="E58" s="144"/>
      <c r="F58" s="101"/>
      <c r="G58" s="94"/>
      <c r="H58" s="101"/>
      <c r="I58" s="94"/>
      <c r="K58" s="102"/>
      <c r="L58" s="103"/>
      <c r="M58" s="103"/>
      <c r="N58" s="103"/>
      <c r="O58" s="103"/>
      <c r="P58" s="144"/>
      <c r="Q58" s="101"/>
      <c r="R58" s="94"/>
    </row>
    <row r="59" spans="1:18" ht="16.5" thickBot="1" x14ac:dyDescent="0.3">
      <c r="A59" s="132"/>
      <c r="B59" s="133"/>
      <c r="C59" s="133"/>
      <c r="D59" s="133"/>
      <c r="E59" s="151"/>
      <c r="F59" s="78"/>
      <c r="G59" s="79"/>
      <c r="H59" s="111"/>
      <c r="I59" s="112"/>
      <c r="K59" s="132"/>
      <c r="L59" s="133"/>
      <c r="M59" s="133"/>
      <c r="N59" s="134"/>
      <c r="O59" s="134"/>
      <c r="P59" s="152"/>
      <c r="Q59" s="78"/>
      <c r="R59" s="79"/>
    </row>
    <row r="60" spans="1:18" ht="18" thickTop="1" thickBot="1" x14ac:dyDescent="0.3">
      <c r="D60" s="147" t="s">
        <v>9</v>
      </c>
      <c r="E60" s="148"/>
      <c r="F60" s="149">
        <f>SUM(F55:G59)</f>
        <v>0</v>
      </c>
      <c r="G60" s="150"/>
      <c r="H60" s="149">
        <f>SUM(H55:I59)</f>
        <v>0</v>
      </c>
      <c r="I60" s="150"/>
      <c r="N60" s="108" t="s">
        <v>9</v>
      </c>
      <c r="O60" s="109"/>
      <c r="P60" s="110"/>
      <c r="Q60" s="106">
        <f>SUM(Q55:R59)</f>
        <v>0</v>
      </c>
      <c r="R60" s="107"/>
    </row>
    <row r="61" spans="1:18" ht="15.75" thickBot="1" x14ac:dyDescent="0.3"/>
    <row r="62" spans="1:18" ht="18" thickTop="1" thickBot="1" x14ac:dyDescent="0.3">
      <c r="A62" s="156" t="s">
        <v>152</v>
      </c>
      <c r="B62" s="157"/>
      <c r="C62" s="157"/>
      <c r="D62" s="157"/>
      <c r="E62" s="157"/>
      <c r="F62" s="158"/>
      <c r="G62" s="122">
        <f>F60+H60+Q60</f>
        <v>0</v>
      </c>
      <c r="H62" s="122"/>
      <c r="I62" s="107"/>
    </row>
    <row r="63" spans="1:18" s="29" customFormat="1" ht="13.5" x14ac:dyDescent="0.25">
      <c r="D63" s="57"/>
      <c r="E63" s="57"/>
      <c r="F63" s="57"/>
      <c r="G63" s="57"/>
      <c r="H63" s="57"/>
      <c r="I63" s="58"/>
      <c r="J63" s="58"/>
      <c r="K63" s="58"/>
    </row>
    <row r="64" spans="1:18" s="29" customFormat="1" ht="13.5" x14ac:dyDescent="0.25">
      <c r="B64" s="52" t="s">
        <v>129</v>
      </c>
    </row>
    <row r="65" spans="2:18" s="29" customFormat="1" ht="13.5" x14ac:dyDescent="0.25">
      <c r="B65" s="172" t="s">
        <v>154</v>
      </c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</row>
    <row r="66" spans="2:18" s="29" customFormat="1" ht="13.5" x14ac:dyDescent="0.25">
      <c r="B66" s="160" t="s">
        <v>131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</row>
    <row r="67" spans="2:18" x14ac:dyDescent="0.25">
      <c r="B67" s="178" t="s">
        <v>161</v>
      </c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</row>
  </sheetData>
  <sheetProtection algorithmName="SHA-512" hashValue="jn/11fpsBGs8bpNA3kmZ8lvstKWmjJb6TPdmgyaZGCjH5gtYq9LlCEb5TsQqU2V4nizjVhdmUGLQuhQ1Xodomw==" saltValue="OZHbMLwYIUK8zrgLh2FZtg==" spinCount="100000" sheet="1" objects="1" scenarios="1" selectLockedCells="1"/>
  <mergeCells count="181">
    <mergeCell ref="B67:R67"/>
    <mergeCell ref="A54:E54"/>
    <mergeCell ref="F54:G54"/>
    <mergeCell ref="H54:I54"/>
    <mergeCell ref="K54:P54"/>
    <mergeCell ref="Q54:R54"/>
    <mergeCell ref="A55:E55"/>
    <mergeCell ref="F55:G55"/>
    <mergeCell ref="H55:I55"/>
    <mergeCell ref="K55:P55"/>
    <mergeCell ref="Q55:R55"/>
    <mergeCell ref="A1:K1"/>
    <mergeCell ref="I4:J4"/>
    <mergeCell ref="I5:J5"/>
    <mergeCell ref="A9:D9"/>
    <mergeCell ref="A10:C10"/>
    <mergeCell ref="D10:F10"/>
    <mergeCell ref="A15:F15"/>
    <mergeCell ref="G15:I15"/>
    <mergeCell ref="K15:P15"/>
    <mergeCell ref="A12:I12"/>
    <mergeCell ref="K12:R12"/>
    <mergeCell ref="O5:R6"/>
    <mergeCell ref="B6:C6"/>
    <mergeCell ref="D6:G6"/>
    <mergeCell ref="A2:I2"/>
    <mergeCell ref="B4:C4"/>
    <mergeCell ref="D4:G4"/>
    <mergeCell ref="K4:M4"/>
    <mergeCell ref="B5:C5"/>
    <mergeCell ref="D5:G5"/>
    <mergeCell ref="K5:M5"/>
    <mergeCell ref="Q15:R15"/>
    <mergeCell ref="A16:F16"/>
    <mergeCell ref="G16:I16"/>
    <mergeCell ref="K16:P16"/>
    <mergeCell ref="Q16:R16"/>
    <mergeCell ref="A13:I13"/>
    <mergeCell ref="K13:R13"/>
    <mergeCell ref="A14:F14"/>
    <mergeCell ref="G14:I14"/>
    <mergeCell ref="K14:P14"/>
    <mergeCell ref="Q14:R14"/>
    <mergeCell ref="A19:F19"/>
    <mergeCell ref="G19:I19"/>
    <mergeCell ref="K19:P19"/>
    <mergeCell ref="Q19:R19"/>
    <mergeCell ref="A20:F20"/>
    <mergeCell ref="G20:I20"/>
    <mergeCell ref="K20:P20"/>
    <mergeCell ref="Q20:R20"/>
    <mergeCell ref="A17:F17"/>
    <mergeCell ref="G17:I17"/>
    <mergeCell ref="K17:P17"/>
    <mergeCell ref="Q17:R17"/>
    <mergeCell ref="A18:F18"/>
    <mergeCell ref="G18:I18"/>
    <mergeCell ref="K18:P18"/>
    <mergeCell ref="Q18:R18"/>
    <mergeCell ref="A23:F23"/>
    <mergeCell ref="G23:I23"/>
    <mergeCell ref="K23:P23"/>
    <mergeCell ref="Q23:R23"/>
    <mergeCell ref="A24:F24"/>
    <mergeCell ref="G24:I24"/>
    <mergeCell ref="K24:P24"/>
    <mergeCell ref="Q24:R24"/>
    <mergeCell ref="A21:F21"/>
    <mergeCell ref="G21:I21"/>
    <mergeCell ref="K21:P21"/>
    <mergeCell ref="Q21:R21"/>
    <mergeCell ref="A22:F22"/>
    <mergeCell ref="G22:I22"/>
    <mergeCell ref="K22:P22"/>
    <mergeCell ref="Q22:R22"/>
    <mergeCell ref="A27:F27"/>
    <mergeCell ref="G27:I27"/>
    <mergeCell ref="K27:P27"/>
    <mergeCell ref="Q27:R27"/>
    <mergeCell ref="A28:F28"/>
    <mergeCell ref="G28:I28"/>
    <mergeCell ref="K28:P28"/>
    <mergeCell ref="Q28:R28"/>
    <mergeCell ref="A25:F25"/>
    <mergeCell ref="G25:I25"/>
    <mergeCell ref="K25:P25"/>
    <mergeCell ref="Q25:R25"/>
    <mergeCell ref="A26:F26"/>
    <mergeCell ref="G26:I26"/>
    <mergeCell ref="K26:P26"/>
    <mergeCell ref="Q26:R26"/>
    <mergeCell ref="A29:F29"/>
    <mergeCell ref="G29:I29"/>
    <mergeCell ref="K29:P29"/>
    <mergeCell ref="Q29:R29"/>
    <mergeCell ref="D30:F30"/>
    <mergeCell ref="G30:I30"/>
    <mergeCell ref="N30:P30"/>
    <mergeCell ref="Q30:R30"/>
    <mergeCell ref="A32:F32"/>
    <mergeCell ref="G32:I32"/>
    <mergeCell ref="A34:D34"/>
    <mergeCell ref="A35:C35"/>
    <mergeCell ref="D35:F35"/>
    <mergeCell ref="A37:I37"/>
    <mergeCell ref="K37:R37"/>
    <mergeCell ref="A41:E41"/>
    <mergeCell ref="F41:G41"/>
    <mergeCell ref="H41:I41"/>
    <mergeCell ref="K41:P41"/>
    <mergeCell ref="Q41:R41"/>
    <mergeCell ref="A38:I38"/>
    <mergeCell ref="K38:R38"/>
    <mergeCell ref="A39:E39"/>
    <mergeCell ref="F39:G39"/>
    <mergeCell ref="H39:I39"/>
    <mergeCell ref="K39:P39"/>
    <mergeCell ref="Q39:R39"/>
    <mergeCell ref="A40:E40"/>
    <mergeCell ref="F40:G40"/>
    <mergeCell ref="H40:I40"/>
    <mergeCell ref="K40:P40"/>
    <mergeCell ref="Q40:R40"/>
    <mergeCell ref="A42:E42"/>
    <mergeCell ref="F42:G42"/>
    <mergeCell ref="H42:I42"/>
    <mergeCell ref="K42:P42"/>
    <mergeCell ref="Q42:R42"/>
    <mergeCell ref="A43:E43"/>
    <mergeCell ref="F43:G43"/>
    <mergeCell ref="H43:I43"/>
    <mergeCell ref="K43:P43"/>
    <mergeCell ref="Q43:R43"/>
    <mergeCell ref="A44:E44"/>
    <mergeCell ref="F44:G44"/>
    <mergeCell ref="H44:I44"/>
    <mergeCell ref="K44:P44"/>
    <mergeCell ref="Q44:R44"/>
    <mergeCell ref="F45:G45"/>
    <mergeCell ref="H45:I45"/>
    <mergeCell ref="Q45:R45"/>
    <mergeCell ref="D45:E45"/>
    <mergeCell ref="N45:P45"/>
    <mergeCell ref="A47:F47"/>
    <mergeCell ref="G47:I47"/>
    <mergeCell ref="A49:D49"/>
    <mergeCell ref="A50:C50"/>
    <mergeCell ref="D50:F50"/>
    <mergeCell ref="A52:I52"/>
    <mergeCell ref="K52:R52"/>
    <mergeCell ref="A53:I53"/>
    <mergeCell ref="A58:E58"/>
    <mergeCell ref="F58:G58"/>
    <mergeCell ref="H58:I58"/>
    <mergeCell ref="K58:P58"/>
    <mergeCell ref="Q58:R58"/>
    <mergeCell ref="A56:E56"/>
    <mergeCell ref="F56:G56"/>
    <mergeCell ref="H56:I56"/>
    <mergeCell ref="K56:P56"/>
    <mergeCell ref="Q56:R56"/>
    <mergeCell ref="A57:E57"/>
    <mergeCell ref="F57:G57"/>
    <mergeCell ref="H57:I57"/>
    <mergeCell ref="K57:P57"/>
    <mergeCell ref="Q57:R57"/>
    <mergeCell ref="K53:R53"/>
    <mergeCell ref="A62:F62"/>
    <mergeCell ref="G62:I62"/>
    <mergeCell ref="B65:R65"/>
    <mergeCell ref="B66:R66"/>
    <mergeCell ref="A59:E59"/>
    <mergeCell ref="F59:G59"/>
    <mergeCell ref="H59:I59"/>
    <mergeCell ref="K59:P59"/>
    <mergeCell ref="Q59:R59"/>
    <mergeCell ref="F60:G60"/>
    <mergeCell ref="H60:I60"/>
    <mergeCell ref="Q60:R60"/>
    <mergeCell ref="D60:E60"/>
    <mergeCell ref="N60:P60"/>
  </mergeCells>
  <conditionalFormatting sqref="A15:A29">
    <cfRule type="expression" dxfId="17" priority="5">
      <formula>AND(ISBLANK(A15),C15&gt;0)</formula>
    </cfRule>
  </conditionalFormatting>
  <conditionalFormatting sqref="A40:A44">
    <cfRule type="expression" dxfId="16" priority="6">
      <formula>AND(ISBLANK(A40),C40&gt;0)</formula>
    </cfRule>
  </conditionalFormatting>
  <conditionalFormatting sqref="A55:A59">
    <cfRule type="expression" dxfId="15" priority="1">
      <formula>AND(ISBLANK(A55),C55&gt;0)</formula>
    </cfRule>
  </conditionalFormatting>
  <conditionalFormatting sqref="K15:K29">
    <cfRule type="expression" dxfId="14" priority="4">
      <formula>AND(ISBLANK(K15),M15&gt;0)</formula>
    </cfRule>
  </conditionalFormatting>
  <conditionalFormatting sqref="K40:K44">
    <cfRule type="expression" dxfId="13" priority="3">
      <formula>AND(ISBLANK(K40),M40&gt;0)</formula>
    </cfRule>
  </conditionalFormatting>
  <conditionalFormatting sqref="K55:K59">
    <cfRule type="expression" dxfId="12" priority="2">
      <formula>AND(ISBLANK(K55),M55&gt;0)</formula>
    </cfRule>
  </conditionalFormatting>
  <dataValidations count="2">
    <dataValidation type="decimal" operator="greaterThanOrEqual" allowBlank="1" showErrorMessage="1" errorTitle="Dollar Values ONLY" error="Enter only positive dollar values to the nearest penny or leave as zero." sqref="Q15:R29 D50 F55:I59 D10:F10 Q40:R44 D35:F35 F40:I44 Q55:R59" xr:uid="{64F3CF02-2B53-493E-8CBE-F9DFA6ECD607}">
      <formula1>0</formula1>
    </dataValidation>
    <dataValidation type="decimal" operator="greaterThanOrEqual" allowBlank="1" showErrorMessage="1" sqref="G15:I29" xr:uid="{793BC256-399C-4E64-92C4-3603F6ED84D4}">
      <formula1>0</formula1>
    </dataValidation>
  </dataValidations>
  <pageMargins left="0.7" right="0.7" top="0.75" bottom="0.75" header="0.3" footer="0.3"/>
  <pageSetup scale="58" fitToHeight="0" orientation="portrait" r:id="rId1"/>
  <colBreaks count="1" manualBreakCount="1">
    <brk id="19" max="8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EB0DE3-D3AE-4BD2-8625-1876F31F0D0F}">
          <x14:formula1>
            <xm:f>LookupData!$A$72:$A$81</xm:f>
          </x14:formula1>
          <xm:sqref>K5:M5</xm:sqref>
        </x14:dataValidation>
        <x14:dataValidation type="list" allowBlank="1" showInputMessage="1" showErrorMessage="1" xr:uid="{1D413316-1648-4DBB-ADD2-2E51933BE181}">
          <x14:formula1>
            <xm:f>LookupData!$E$3:$E$69</xm:f>
          </x14:formula1>
          <xm:sqref>D4:G4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5CAC-62CE-4F0F-88F6-61BA7333773A}">
  <sheetPr codeName="Sheet3">
    <pageSetUpPr fitToPage="1"/>
  </sheetPr>
  <dimension ref="A1:S67"/>
  <sheetViews>
    <sheetView zoomScaleNormal="100" zoomScaleSheetLayoutView="100" workbookViewId="0">
      <selection activeCell="D5" sqref="D5:G5"/>
    </sheetView>
  </sheetViews>
  <sheetFormatPr defaultRowHeight="15" x14ac:dyDescent="0.25"/>
  <cols>
    <col min="1" max="9" width="8.7109375" customWidth="1"/>
    <col min="10" max="10" width="4.7109375" customWidth="1"/>
    <col min="11" max="13" width="8.7109375" customWidth="1"/>
    <col min="14" max="14" width="10" customWidth="1"/>
    <col min="15" max="25" width="8.7109375" customWidth="1"/>
  </cols>
  <sheetData>
    <row r="1" spans="1:19" s="27" customFormat="1" ht="22.5" x14ac:dyDescent="0.3">
      <c r="A1" s="61" t="s">
        <v>162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9" ht="19.5" x14ac:dyDescent="0.25">
      <c r="A2" s="61" t="str">
        <f>"County Fiscal Year "&amp;ReportInfo!S1&amp;"-"&amp;(ReportInfo!S1+1)</f>
        <v>County Fiscal Year 2024-2025</v>
      </c>
      <c r="B2" s="61"/>
      <c r="C2" s="61"/>
      <c r="D2" s="61"/>
      <c r="E2" s="61"/>
      <c r="F2" s="61"/>
      <c r="G2" s="61"/>
      <c r="H2" s="61"/>
      <c r="I2" s="61"/>
    </row>
    <row r="3" spans="1:19" x14ac:dyDescent="0.25">
      <c r="B3" s="177" t="s">
        <v>143</v>
      </c>
    </row>
    <row r="4" spans="1:19" ht="16.5" x14ac:dyDescent="0.25">
      <c r="B4" s="62" t="s">
        <v>0</v>
      </c>
      <c r="C4" s="62"/>
      <c r="D4" s="173">
        <f>'Qtr 1 Oct-Dec'!$D$4</f>
        <v>0</v>
      </c>
      <c r="E4" s="173"/>
      <c r="F4" s="173"/>
      <c r="G4" s="173"/>
      <c r="I4" s="159" t="s">
        <v>3</v>
      </c>
      <c r="J4" s="159"/>
      <c r="K4" s="174" t="s">
        <v>99</v>
      </c>
      <c r="L4" s="174"/>
      <c r="M4" s="174"/>
    </row>
    <row r="5" spans="1:19" ht="15.75" x14ac:dyDescent="0.25">
      <c r="B5" s="62" t="s">
        <v>1</v>
      </c>
      <c r="C5" s="62"/>
      <c r="D5" s="72">
        <f>'Qtr 1 Oct-Dec'!$D$5</f>
        <v>0</v>
      </c>
      <c r="E5" s="72"/>
      <c r="F5" s="72"/>
      <c r="G5" s="72"/>
      <c r="I5" s="159" t="s">
        <v>4</v>
      </c>
      <c r="J5" s="159"/>
      <c r="K5" s="75"/>
      <c r="L5" s="75"/>
      <c r="M5" s="75"/>
      <c r="O5" s="63" t="str">
        <f>'Qtr 1 Oct-Dec'!$O$5</f>
        <v>CCOC Form Version 2
Updated: 11/18/2024</v>
      </c>
      <c r="P5" s="63"/>
      <c r="Q5" s="63"/>
      <c r="R5" s="63"/>
    </row>
    <row r="6" spans="1:19" ht="15.75" x14ac:dyDescent="0.25">
      <c r="B6" s="62" t="s">
        <v>2</v>
      </c>
      <c r="C6" s="62"/>
      <c r="D6" s="73">
        <f>'Qtr 1 Oct-Dec'!$D$6</f>
        <v>0</v>
      </c>
      <c r="E6" s="73"/>
      <c r="F6" s="73"/>
      <c r="G6" s="73"/>
      <c r="O6" s="63"/>
      <c r="P6" s="63"/>
      <c r="Q6" s="63"/>
      <c r="R6" s="63"/>
    </row>
    <row r="9" spans="1:19" ht="17.25" thickBot="1" x14ac:dyDescent="0.35">
      <c r="A9" s="164" t="s">
        <v>145</v>
      </c>
      <c r="B9" s="164"/>
      <c r="C9" s="164"/>
      <c r="D9" s="164"/>
      <c r="E9" s="54"/>
      <c r="F9" s="54"/>
      <c r="G9" s="54"/>
    </row>
    <row r="10" spans="1:19" ht="16.5" thickBot="1" x14ac:dyDescent="0.3">
      <c r="A10" s="162" t="s">
        <v>5</v>
      </c>
      <c r="B10" s="163"/>
      <c r="C10" s="163"/>
      <c r="D10" s="165"/>
      <c r="E10" s="166"/>
      <c r="F10" s="167"/>
    </row>
    <row r="12" spans="1:19" ht="17.25" thickBot="1" x14ac:dyDescent="0.3">
      <c r="A12" s="161" t="s">
        <v>146</v>
      </c>
      <c r="B12" s="161"/>
      <c r="C12" s="161"/>
      <c r="D12" s="161"/>
      <c r="E12" s="161"/>
      <c r="F12" s="161"/>
      <c r="G12" s="161"/>
      <c r="H12" s="161"/>
      <c r="I12" s="161"/>
      <c r="K12" s="161" t="s">
        <v>146</v>
      </c>
      <c r="L12" s="161"/>
      <c r="M12" s="161"/>
      <c r="N12" s="161"/>
      <c r="O12" s="161"/>
      <c r="P12" s="161"/>
      <c r="Q12" s="161"/>
      <c r="R12" s="161"/>
    </row>
    <row r="13" spans="1:19" ht="16.5" thickBot="1" x14ac:dyDescent="0.35">
      <c r="A13" s="67" t="s">
        <v>6</v>
      </c>
      <c r="B13" s="68"/>
      <c r="C13" s="68"/>
      <c r="D13" s="68"/>
      <c r="E13" s="68"/>
      <c r="F13" s="68"/>
      <c r="G13" s="68"/>
      <c r="H13" s="68"/>
      <c r="I13" s="69"/>
      <c r="K13" s="67" t="s">
        <v>7</v>
      </c>
      <c r="L13" s="68"/>
      <c r="M13" s="68"/>
      <c r="N13" s="68"/>
      <c r="O13" s="68"/>
      <c r="P13" s="68"/>
      <c r="Q13" s="68"/>
      <c r="R13" s="68"/>
      <c r="S13" s="55"/>
    </row>
    <row r="14" spans="1:19" ht="18.75" thickBot="1" x14ac:dyDescent="0.3">
      <c r="A14" s="64" t="s">
        <v>132</v>
      </c>
      <c r="B14" s="65"/>
      <c r="C14" s="65"/>
      <c r="D14" s="65"/>
      <c r="E14" s="65"/>
      <c r="F14" s="66"/>
      <c r="G14" s="64" t="s">
        <v>8</v>
      </c>
      <c r="H14" s="65"/>
      <c r="I14" s="70"/>
      <c r="K14" s="67" t="s">
        <v>132</v>
      </c>
      <c r="L14" s="68"/>
      <c r="M14" s="68"/>
      <c r="N14" s="68"/>
      <c r="O14" s="68"/>
      <c r="P14" s="68"/>
      <c r="Q14" s="64" t="s">
        <v>8</v>
      </c>
      <c r="R14" s="70"/>
    </row>
    <row r="15" spans="1:19" ht="15.75" x14ac:dyDescent="0.25">
      <c r="A15" s="90"/>
      <c r="B15" s="91"/>
      <c r="C15" s="91"/>
      <c r="D15" s="91"/>
      <c r="E15" s="91"/>
      <c r="F15" s="92"/>
      <c r="G15" s="96"/>
      <c r="H15" s="96"/>
      <c r="I15" s="97"/>
      <c r="K15" s="86"/>
      <c r="L15" s="87"/>
      <c r="M15" s="87"/>
      <c r="N15" s="87"/>
      <c r="O15" s="87"/>
      <c r="P15" s="87"/>
      <c r="Q15" s="104"/>
      <c r="R15" s="97"/>
    </row>
    <row r="16" spans="1:19" ht="15.75" x14ac:dyDescent="0.25">
      <c r="A16" s="80"/>
      <c r="B16" s="81"/>
      <c r="C16" s="81"/>
      <c r="D16" s="81"/>
      <c r="E16" s="81"/>
      <c r="F16" s="82"/>
      <c r="G16" s="93"/>
      <c r="H16" s="93"/>
      <c r="I16" s="94"/>
      <c r="K16" s="88"/>
      <c r="L16" s="89"/>
      <c r="M16" s="89"/>
      <c r="N16" s="89"/>
      <c r="O16" s="89"/>
      <c r="P16" s="89"/>
      <c r="Q16" s="101"/>
      <c r="R16" s="94"/>
    </row>
    <row r="17" spans="1:18" ht="15.75" x14ac:dyDescent="0.25">
      <c r="A17" s="83"/>
      <c r="B17" s="84"/>
      <c r="C17" s="84"/>
      <c r="D17" s="84"/>
      <c r="E17" s="84"/>
      <c r="F17" s="85"/>
      <c r="G17" s="95"/>
      <c r="H17" s="95"/>
      <c r="I17" s="79"/>
      <c r="K17" s="76"/>
      <c r="L17" s="77"/>
      <c r="M17" s="77"/>
      <c r="N17" s="77"/>
      <c r="O17" s="77"/>
      <c r="P17" s="77"/>
      <c r="Q17" s="78"/>
      <c r="R17" s="79"/>
    </row>
    <row r="18" spans="1:18" ht="15.75" x14ac:dyDescent="0.25">
      <c r="A18" s="80"/>
      <c r="B18" s="81"/>
      <c r="C18" s="81"/>
      <c r="D18" s="81"/>
      <c r="E18" s="81"/>
      <c r="F18" s="82"/>
      <c r="G18" s="93"/>
      <c r="H18" s="93"/>
      <c r="I18" s="94"/>
      <c r="K18" s="88"/>
      <c r="L18" s="89"/>
      <c r="M18" s="89"/>
      <c r="N18" s="89"/>
      <c r="O18" s="89"/>
      <c r="P18" s="89"/>
      <c r="Q18" s="101"/>
      <c r="R18" s="94"/>
    </row>
    <row r="19" spans="1:18" ht="15.75" x14ac:dyDescent="0.25">
      <c r="A19" s="83"/>
      <c r="B19" s="84"/>
      <c r="C19" s="84"/>
      <c r="D19" s="84"/>
      <c r="E19" s="84"/>
      <c r="F19" s="85"/>
      <c r="G19" s="95"/>
      <c r="H19" s="95"/>
      <c r="I19" s="79"/>
      <c r="K19" s="76"/>
      <c r="L19" s="77"/>
      <c r="M19" s="77"/>
      <c r="N19" s="77"/>
      <c r="O19" s="77"/>
      <c r="P19" s="77"/>
      <c r="Q19" s="78"/>
      <c r="R19" s="79"/>
    </row>
    <row r="20" spans="1:18" ht="15.75" x14ac:dyDescent="0.25">
      <c r="A20" s="80"/>
      <c r="B20" s="81"/>
      <c r="C20" s="81"/>
      <c r="D20" s="81"/>
      <c r="E20" s="81"/>
      <c r="F20" s="82"/>
      <c r="G20" s="93"/>
      <c r="H20" s="93"/>
      <c r="I20" s="94"/>
      <c r="K20" s="88"/>
      <c r="L20" s="89"/>
      <c r="M20" s="89"/>
      <c r="N20" s="89"/>
      <c r="O20" s="89"/>
      <c r="P20" s="89"/>
      <c r="Q20" s="101"/>
      <c r="R20" s="94"/>
    </row>
    <row r="21" spans="1:18" ht="15.75" x14ac:dyDescent="0.25">
      <c r="A21" s="83"/>
      <c r="B21" s="84"/>
      <c r="C21" s="84"/>
      <c r="D21" s="84"/>
      <c r="E21" s="84"/>
      <c r="F21" s="85"/>
      <c r="G21" s="95"/>
      <c r="H21" s="95"/>
      <c r="I21" s="79"/>
      <c r="K21" s="76"/>
      <c r="L21" s="77"/>
      <c r="M21" s="77"/>
      <c r="N21" s="77"/>
      <c r="O21" s="77"/>
      <c r="P21" s="77"/>
      <c r="Q21" s="78"/>
      <c r="R21" s="79"/>
    </row>
    <row r="22" spans="1:18" ht="15.75" x14ac:dyDescent="0.25">
      <c r="A22" s="80"/>
      <c r="B22" s="81"/>
      <c r="C22" s="81"/>
      <c r="D22" s="81"/>
      <c r="E22" s="81"/>
      <c r="F22" s="82"/>
      <c r="G22" s="93"/>
      <c r="H22" s="93"/>
      <c r="I22" s="94"/>
      <c r="K22" s="88"/>
      <c r="L22" s="89"/>
      <c r="M22" s="89"/>
      <c r="N22" s="89"/>
      <c r="O22" s="89"/>
      <c r="P22" s="89"/>
      <c r="Q22" s="101"/>
      <c r="R22" s="94"/>
    </row>
    <row r="23" spans="1:18" ht="15.75" x14ac:dyDescent="0.25">
      <c r="A23" s="83"/>
      <c r="B23" s="84"/>
      <c r="C23" s="84"/>
      <c r="D23" s="84"/>
      <c r="E23" s="84"/>
      <c r="F23" s="85"/>
      <c r="G23" s="95"/>
      <c r="H23" s="95"/>
      <c r="I23" s="79"/>
      <c r="K23" s="76"/>
      <c r="L23" s="77"/>
      <c r="M23" s="77"/>
      <c r="N23" s="77"/>
      <c r="O23" s="77"/>
      <c r="P23" s="77"/>
      <c r="Q23" s="78"/>
      <c r="R23" s="79"/>
    </row>
    <row r="24" spans="1:18" ht="15.75" x14ac:dyDescent="0.25">
      <c r="A24" s="80"/>
      <c r="B24" s="81"/>
      <c r="C24" s="81"/>
      <c r="D24" s="81"/>
      <c r="E24" s="81"/>
      <c r="F24" s="82"/>
      <c r="G24" s="93"/>
      <c r="H24" s="93"/>
      <c r="I24" s="94"/>
      <c r="K24" s="88"/>
      <c r="L24" s="89"/>
      <c r="M24" s="89"/>
      <c r="N24" s="89"/>
      <c r="O24" s="89"/>
      <c r="P24" s="89"/>
      <c r="Q24" s="101"/>
      <c r="R24" s="94"/>
    </row>
    <row r="25" spans="1:18" ht="15.75" x14ac:dyDescent="0.25">
      <c r="A25" s="83"/>
      <c r="B25" s="84"/>
      <c r="C25" s="84"/>
      <c r="D25" s="84"/>
      <c r="E25" s="84"/>
      <c r="F25" s="85"/>
      <c r="G25" s="95"/>
      <c r="H25" s="95"/>
      <c r="I25" s="79"/>
      <c r="K25" s="76"/>
      <c r="L25" s="77"/>
      <c r="M25" s="77"/>
      <c r="N25" s="77"/>
      <c r="O25" s="77"/>
      <c r="P25" s="77"/>
      <c r="Q25" s="78"/>
      <c r="R25" s="79"/>
    </row>
    <row r="26" spans="1:18" ht="15.75" x14ac:dyDescent="0.25">
      <c r="A26" s="80"/>
      <c r="B26" s="81"/>
      <c r="C26" s="81"/>
      <c r="D26" s="81"/>
      <c r="E26" s="81"/>
      <c r="F26" s="82"/>
      <c r="G26" s="93"/>
      <c r="H26" s="93"/>
      <c r="I26" s="94"/>
      <c r="K26" s="88"/>
      <c r="L26" s="89"/>
      <c r="M26" s="89"/>
      <c r="N26" s="89"/>
      <c r="O26" s="89"/>
      <c r="P26" s="89"/>
      <c r="Q26" s="101"/>
      <c r="R26" s="94"/>
    </row>
    <row r="27" spans="1:18" ht="15.75" x14ac:dyDescent="0.25">
      <c r="A27" s="83"/>
      <c r="B27" s="84"/>
      <c r="C27" s="84"/>
      <c r="D27" s="84"/>
      <c r="E27" s="84"/>
      <c r="F27" s="85"/>
      <c r="G27" s="95"/>
      <c r="H27" s="95"/>
      <c r="I27" s="79"/>
      <c r="K27" s="76"/>
      <c r="L27" s="77"/>
      <c r="M27" s="77"/>
      <c r="N27" s="77"/>
      <c r="O27" s="77"/>
      <c r="P27" s="77"/>
      <c r="Q27" s="78"/>
      <c r="R27" s="79"/>
    </row>
    <row r="28" spans="1:18" ht="15.75" x14ac:dyDescent="0.25">
      <c r="A28" s="80"/>
      <c r="B28" s="81"/>
      <c r="C28" s="81"/>
      <c r="D28" s="81"/>
      <c r="E28" s="81"/>
      <c r="F28" s="82"/>
      <c r="G28" s="93"/>
      <c r="H28" s="93"/>
      <c r="I28" s="94"/>
      <c r="K28" s="88"/>
      <c r="L28" s="89"/>
      <c r="M28" s="89"/>
      <c r="N28" s="89"/>
      <c r="O28" s="89"/>
      <c r="P28" s="89"/>
      <c r="Q28" s="101"/>
      <c r="R28" s="94"/>
    </row>
    <row r="29" spans="1:18" ht="16.5" thickBot="1" x14ac:dyDescent="0.3">
      <c r="A29" s="123"/>
      <c r="B29" s="124"/>
      <c r="C29" s="124"/>
      <c r="D29" s="125"/>
      <c r="E29" s="125"/>
      <c r="F29" s="126"/>
      <c r="G29" s="113"/>
      <c r="H29" s="113"/>
      <c r="I29" s="114"/>
      <c r="K29" s="115"/>
      <c r="L29" s="116"/>
      <c r="M29" s="116"/>
      <c r="N29" s="117"/>
      <c r="O29" s="117"/>
      <c r="P29" s="117"/>
      <c r="Q29" s="111"/>
      <c r="R29" s="112"/>
    </row>
    <row r="30" spans="1:18" ht="18" thickTop="1" thickBot="1" x14ac:dyDescent="0.3">
      <c r="D30" s="108" t="s">
        <v>9</v>
      </c>
      <c r="E30" s="109"/>
      <c r="F30" s="110"/>
      <c r="G30" s="106">
        <f>SUM(G15:I29)</f>
        <v>0</v>
      </c>
      <c r="H30" s="122"/>
      <c r="I30" s="107"/>
      <c r="N30" s="108" t="s">
        <v>134</v>
      </c>
      <c r="O30" s="109"/>
      <c r="P30" s="110"/>
      <c r="Q30" s="106">
        <f>SUM(Q15:R29)</f>
        <v>0</v>
      </c>
      <c r="R30" s="107"/>
    </row>
    <row r="31" spans="1:18" ht="15.75" thickBot="1" x14ac:dyDescent="0.3"/>
    <row r="32" spans="1:18" ht="18" thickTop="1" thickBot="1" x14ac:dyDescent="0.3">
      <c r="A32" s="156" t="s">
        <v>147</v>
      </c>
      <c r="B32" s="157"/>
      <c r="C32" s="157"/>
      <c r="D32" s="157"/>
      <c r="E32" s="157"/>
      <c r="F32" s="158"/>
      <c r="G32" s="168">
        <f>G30+Q30</f>
        <v>0</v>
      </c>
      <c r="H32" s="169"/>
      <c r="I32" s="170"/>
    </row>
    <row r="33" spans="1:18" x14ac:dyDescent="0.25">
      <c r="G33" s="56"/>
      <c r="H33" s="56"/>
      <c r="I33" s="56"/>
    </row>
    <row r="34" spans="1:18" ht="17.25" thickBot="1" x14ac:dyDescent="0.35">
      <c r="A34" s="164" t="s">
        <v>148</v>
      </c>
      <c r="B34" s="164"/>
      <c r="C34" s="164"/>
      <c r="D34" s="164"/>
      <c r="E34" s="54"/>
      <c r="F34" s="54"/>
      <c r="G34" s="54"/>
    </row>
    <row r="35" spans="1:18" ht="16.5" thickBot="1" x14ac:dyDescent="0.3">
      <c r="A35" s="162" t="s">
        <v>5</v>
      </c>
      <c r="B35" s="163"/>
      <c r="C35" s="171"/>
      <c r="D35" s="165"/>
      <c r="E35" s="166"/>
      <c r="F35" s="167"/>
    </row>
    <row r="37" spans="1:18" ht="17.25" thickBot="1" x14ac:dyDescent="0.3">
      <c r="A37" s="154" t="s">
        <v>149</v>
      </c>
      <c r="B37" s="154"/>
      <c r="C37" s="154"/>
      <c r="D37" s="154"/>
      <c r="E37" s="154"/>
      <c r="F37" s="154"/>
      <c r="G37" s="154"/>
      <c r="H37" s="154"/>
      <c r="I37" s="154"/>
      <c r="K37" s="154" t="s">
        <v>149</v>
      </c>
      <c r="L37" s="154"/>
      <c r="M37" s="154"/>
      <c r="N37" s="154"/>
      <c r="O37" s="154"/>
      <c r="P37" s="154"/>
      <c r="Q37" s="154"/>
      <c r="R37" s="154"/>
    </row>
    <row r="38" spans="1:18" ht="16.5" thickBot="1" x14ac:dyDescent="0.35">
      <c r="A38" s="119" t="s">
        <v>10</v>
      </c>
      <c r="B38" s="120"/>
      <c r="C38" s="120"/>
      <c r="D38" s="120"/>
      <c r="E38" s="120"/>
      <c r="F38" s="120"/>
      <c r="G38" s="120"/>
      <c r="H38" s="120"/>
      <c r="I38" s="121"/>
      <c r="K38" s="119" t="s">
        <v>13</v>
      </c>
      <c r="L38" s="120"/>
      <c r="M38" s="120"/>
      <c r="N38" s="120"/>
      <c r="O38" s="120"/>
      <c r="P38" s="120"/>
      <c r="Q38" s="120"/>
      <c r="R38" s="121"/>
    </row>
    <row r="39" spans="1:18" ht="18.75" thickBot="1" x14ac:dyDescent="0.35">
      <c r="A39" s="105" t="s">
        <v>132</v>
      </c>
      <c r="B39" s="105"/>
      <c r="C39" s="105"/>
      <c r="D39" s="105"/>
      <c r="E39" s="105"/>
      <c r="F39" s="105" t="s">
        <v>11</v>
      </c>
      <c r="G39" s="105"/>
      <c r="H39" s="105" t="s">
        <v>12</v>
      </c>
      <c r="I39" s="105"/>
      <c r="K39" s="119" t="s">
        <v>133</v>
      </c>
      <c r="L39" s="120"/>
      <c r="M39" s="120"/>
      <c r="N39" s="120"/>
      <c r="O39" s="120"/>
      <c r="P39" s="120"/>
      <c r="Q39" s="127" t="s">
        <v>8</v>
      </c>
      <c r="R39" s="128"/>
    </row>
    <row r="40" spans="1:18" ht="15.75" x14ac:dyDescent="0.25">
      <c r="A40" s="131"/>
      <c r="B40" s="131"/>
      <c r="C40" s="131"/>
      <c r="D40" s="131"/>
      <c r="E40" s="131"/>
      <c r="F40" s="118"/>
      <c r="G40" s="118"/>
      <c r="H40" s="118"/>
      <c r="I40" s="118"/>
      <c r="K40" s="129"/>
      <c r="L40" s="130"/>
      <c r="M40" s="130"/>
      <c r="N40" s="130"/>
      <c r="O40" s="130"/>
      <c r="P40" s="130"/>
      <c r="Q40" s="104"/>
      <c r="R40" s="97"/>
    </row>
    <row r="41" spans="1:18" ht="15.75" x14ac:dyDescent="0.25">
      <c r="A41" s="98"/>
      <c r="B41" s="98"/>
      <c r="C41" s="98"/>
      <c r="D41" s="98"/>
      <c r="E41" s="98"/>
      <c r="F41" s="100"/>
      <c r="G41" s="100"/>
      <c r="H41" s="100"/>
      <c r="I41" s="100"/>
      <c r="K41" s="102"/>
      <c r="L41" s="103"/>
      <c r="M41" s="103"/>
      <c r="N41" s="103"/>
      <c r="O41" s="103"/>
      <c r="P41" s="103"/>
      <c r="Q41" s="101"/>
      <c r="R41" s="94"/>
    </row>
    <row r="42" spans="1:18" ht="15.75" x14ac:dyDescent="0.25">
      <c r="A42" s="139"/>
      <c r="B42" s="139"/>
      <c r="C42" s="139"/>
      <c r="D42" s="139"/>
      <c r="E42" s="139"/>
      <c r="F42" s="140"/>
      <c r="G42" s="140"/>
      <c r="H42" s="140"/>
      <c r="I42" s="140"/>
      <c r="K42" s="135"/>
      <c r="L42" s="136"/>
      <c r="M42" s="136"/>
      <c r="N42" s="136"/>
      <c r="O42" s="136"/>
      <c r="P42" s="136"/>
      <c r="Q42" s="78"/>
      <c r="R42" s="79"/>
    </row>
    <row r="43" spans="1:18" ht="15.75" x14ac:dyDescent="0.25">
      <c r="A43" s="98"/>
      <c r="B43" s="98"/>
      <c r="C43" s="98"/>
      <c r="D43" s="98"/>
      <c r="E43" s="98"/>
      <c r="F43" s="100"/>
      <c r="G43" s="100"/>
      <c r="H43" s="100"/>
      <c r="I43" s="100"/>
      <c r="K43" s="102"/>
      <c r="L43" s="103"/>
      <c r="M43" s="103"/>
      <c r="N43" s="103"/>
      <c r="O43" s="103"/>
      <c r="P43" s="103"/>
      <c r="Q43" s="101"/>
      <c r="R43" s="94"/>
    </row>
    <row r="44" spans="1:18" ht="16.5" thickBot="1" x14ac:dyDescent="0.3">
      <c r="A44" s="141"/>
      <c r="B44" s="141"/>
      <c r="C44" s="141"/>
      <c r="D44" s="142"/>
      <c r="E44" s="142"/>
      <c r="F44" s="99"/>
      <c r="G44" s="99"/>
      <c r="H44" s="99"/>
      <c r="I44" s="99"/>
      <c r="K44" s="132"/>
      <c r="L44" s="133"/>
      <c r="M44" s="133"/>
      <c r="N44" s="134"/>
      <c r="O44" s="134"/>
      <c r="P44" s="134"/>
      <c r="Q44" s="78"/>
      <c r="R44" s="79"/>
    </row>
    <row r="45" spans="1:18" ht="18" thickTop="1" thickBot="1" x14ac:dyDescent="0.35">
      <c r="D45" s="137" t="s">
        <v>9</v>
      </c>
      <c r="E45" s="137"/>
      <c r="F45" s="138">
        <f>SUM(F40:G44)</f>
        <v>0</v>
      </c>
      <c r="G45" s="138"/>
      <c r="H45" s="138">
        <f>SUM(H40:I44)</f>
        <v>0</v>
      </c>
      <c r="I45" s="138"/>
      <c r="N45" s="108" t="s">
        <v>9</v>
      </c>
      <c r="O45" s="109"/>
      <c r="P45" s="110"/>
      <c r="Q45" s="106">
        <f>SUM(Q40:R44)</f>
        <v>0</v>
      </c>
      <c r="R45" s="107"/>
    </row>
    <row r="46" spans="1:18" ht="15.75" thickBot="1" x14ac:dyDescent="0.3"/>
    <row r="47" spans="1:18" ht="18" thickTop="1" thickBot="1" x14ac:dyDescent="0.3">
      <c r="A47" s="156" t="s">
        <v>150</v>
      </c>
      <c r="B47" s="157"/>
      <c r="C47" s="157"/>
      <c r="D47" s="157"/>
      <c r="E47" s="157"/>
      <c r="F47" s="158"/>
      <c r="G47" s="106">
        <f>F45+H45+Q45</f>
        <v>0</v>
      </c>
      <c r="H47" s="122"/>
      <c r="I47" s="107"/>
    </row>
    <row r="49" spans="1:18" ht="17.25" thickBot="1" x14ac:dyDescent="0.35">
      <c r="A49" s="154" t="s">
        <v>153</v>
      </c>
      <c r="B49" s="154"/>
      <c r="C49" s="154"/>
      <c r="D49" s="154"/>
      <c r="E49" s="54"/>
      <c r="F49" s="54"/>
    </row>
    <row r="50" spans="1:18" ht="16.5" thickBot="1" x14ac:dyDescent="0.3">
      <c r="A50" s="162" t="s">
        <v>5</v>
      </c>
      <c r="B50" s="163"/>
      <c r="C50" s="163"/>
      <c r="D50" s="165"/>
      <c r="E50" s="166"/>
      <c r="F50" s="167"/>
    </row>
    <row r="52" spans="1:18" ht="17.25" thickBot="1" x14ac:dyDescent="0.35">
      <c r="A52" s="155" t="s">
        <v>151</v>
      </c>
      <c r="B52" s="155"/>
      <c r="C52" s="155"/>
      <c r="D52" s="155"/>
      <c r="E52" s="155"/>
      <c r="F52" s="155"/>
      <c r="G52" s="155"/>
      <c r="H52" s="155"/>
      <c r="I52" s="155"/>
      <c r="K52" s="155" t="s">
        <v>151</v>
      </c>
      <c r="L52" s="155"/>
      <c r="M52" s="155"/>
      <c r="N52" s="155"/>
      <c r="O52" s="155"/>
      <c r="P52" s="155"/>
      <c r="Q52" s="155"/>
      <c r="R52" s="155"/>
    </row>
    <row r="53" spans="1:18" ht="16.5" thickBot="1" x14ac:dyDescent="0.35">
      <c r="A53" s="119" t="s">
        <v>10</v>
      </c>
      <c r="B53" s="120"/>
      <c r="C53" s="120"/>
      <c r="D53" s="120"/>
      <c r="E53" s="120"/>
      <c r="F53" s="120"/>
      <c r="G53" s="120"/>
      <c r="H53" s="120"/>
      <c r="I53" s="121"/>
      <c r="K53" s="119" t="s">
        <v>13</v>
      </c>
      <c r="L53" s="120"/>
      <c r="M53" s="120"/>
      <c r="N53" s="120"/>
      <c r="O53" s="120"/>
      <c r="P53" s="120"/>
      <c r="Q53" s="120"/>
      <c r="R53" s="121"/>
    </row>
    <row r="54" spans="1:18" ht="18.75" thickBot="1" x14ac:dyDescent="0.35">
      <c r="A54" s="127" t="s">
        <v>132</v>
      </c>
      <c r="B54" s="145"/>
      <c r="C54" s="145"/>
      <c r="D54" s="145"/>
      <c r="E54" s="146"/>
      <c r="F54" s="127" t="s">
        <v>11</v>
      </c>
      <c r="G54" s="128"/>
      <c r="H54" s="127" t="s">
        <v>12</v>
      </c>
      <c r="I54" s="128"/>
      <c r="K54" s="119" t="s">
        <v>133</v>
      </c>
      <c r="L54" s="120"/>
      <c r="M54" s="120"/>
      <c r="N54" s="120"/>
      <c r="O54" s="120"/>
      <c r="P54" s="120"/>
      <c r="Q54" s="127" t="s">
        <v>8</v>
      </c>
      <c r="R54" s="128"/>
    </row>
    <row r="55" spans="1:18" ht="15.75" x14ac:dyDescent="0.25">
      <c r="A55" s="129"/>
      <c r="B55" s="130"/>
      <c r="C55" s="130"/>
      <c r="D55" s="130"/>
      <c r="E55" s="143"/>
      <c r="F55" s="104"/>
      <c r="G55" s="97"/>
      <c r="H55" s="104"/>
      <c r="I55" s="97"/>
      <c r="K55" s="129"/>
      <c r="L55" s="130"/>
      <c r="M55" s="130"/>
      <c r="N55" s="130"/>
      <c r="O55" s="130"/>
      <c r="P55" s="143"/>
      <c r="Q55" s="104"/>
      <c r="R55" s="97"/>
    </row>
    <row r="56" spans="1:18" ht="15.75" x14ac:dyDescent="0.25">
      <c r="A56" s="102"/>
      <c r="B56" s="103"/>
      <c r="C56" s="103"/>
      <c r="D56" s="103"/>
      <c r="E56" s="144"/>
      <c r="F56" s="101"/>
      <c r="G56" s="94"/>
      <c r="H56" s="101"/>
      <c r="I56" s="94"/>
      <c r="K56" s="102"/>
      <c r="L56" s="103"/>
      <c r="M56" s="103"/>
      <c r="N56" s="103"/>
      <c r="O56" s="103"/>
      <c r="P56" s="144"/>
      <c r="Q56" s="101"/>
      <c r="R56" s="94"/>
    </row>
    <row r="57" spans="1:18" ht="15.75" x14ac:dyDescent="0.25">
      <c r="A57" s="135"/>
      <c r="B57" s="136"/>
      <c r="C57" s="136"/>
      <c r="D57" s="136"/>
      <c r="E57" s="153"/>
      <c r="F57" s="78"/>
      <c r="G57" s="79"/>
      <c r="H57" s="78"/>
      <c r="I57" s="79"/>
      <c r="K57" s="135"/>
      <c r="L57" s="136"/>
      <c r="M57" s="136"/>
      <c r="N57" s="136"/>
      <c r="O57" s="136"/>
      <c r="P57" s="153"/>
      <c r="Q57" s="78"/>
      <c r="R57" s="79"/>
    </row>
    <row r="58" spans="1:18" ht="15.75" x14ac:dyDescent="0.25">
      <c r="A58" s="102"/>
      <c r="B58" s="103"/>
      <c r="C58" s="103"/>
      <c r="D58" s="103"/>
      <c r="E58" s="144"/>
      <c r="F58" s="101"/>
      <c r="G58" s="94"/>
      <c r="H58" s="101"/>
      <c r="I58" s="94"/>
      <c r="K58" s="102"/>
      <c r="L58" s="103"/>
      <c r="M58" s="103"/>
      <c r="N58" s="103"/>
      <c r="O58" s="103"/>
      <c r="P58" s="144"/>
      <c r="Q58" s="101"/>
      <c r="R58" s="94"/>
    </row>
    <row r="59" spans="1:18" ht="16.5" thickBot="1" x14ac:dyDescent="0.3">
      <c r="A59" s="132"/>
      <c r="B59" s="133"/>
      <c r="C59" s="133"/>
      <c r="D59" s="133"/>
      <c r="E59" s="151"/>
      <c r="F59" s="78"/>
      <c r="G59" s="79"/>
      <c r="H59" s="111"/>
      <c r="I59" s="112"/>
      <c r="K59" s="132"/>
      <c r="L59" s="133"/>
      <c r="M59" s="133"/>
      <c r="N59" s="134"/>
      <c r="O59" s="134"/>
      <c r="P59" s="152"/>
      <c r="Q59" s="78"/>
      <c r="R59" s="79"/>
    </row>
    <row r="60" spans="1:18" ht="18" thickTop="1" thickBot="1" x14ac:dyDescent="0.3">
      <c r="D60" s="147" t="s">
        <v>9</v>
      </c>
      <c r="E60" s="148"/>
      <c r="F60" s="149">
        <f>SUM(F55:G59)</f>
        <v>0</v>
      </c>
      <c r="G60" s="150"/>
      <c r="H60" s="149">
        <f>SUM(H55:I59)</f>
        <v>0</v>
      </c>
      <c r="I60" s="150"/>
      <c r="N60" s="108" t="s">
        <v>9</v>
      </c>
      <c r="O60" s="109"/>
      <c r="P60" s="110"/>
      <c r="Q60" s="106">
        <f>SUM(Q55:R59)</f>
        <v>0</v>
      </c>
      <c r="R60" s="107"/>
    </row>
    <row r="61" spans="1:18" ht="15.75" thickBot="1" x14ac:dyDescent="0.3"/>
    <row r="62" spans="1:18" ht="18" thickTop="1" thickBot="1" x14ac:dyDescent="0.3">
      <c r="A62" s="156" t="s">
        <v>152</v>
      </c>
      <c r="B62" s="157"/>
      <c r="C62" s="157"/>
      <c r="D62" s="157"/>
      <c r="E62" s="157"/>
      <c r="F62" s="158"/>
      <c r="G62" s="122">
        <f>F60+H60+Q60</f>
        <v>0</v>
      </c>
      <c r="H62" s="122"/>
      <c r="I62" s="107"/>
    </row>
    <row r="63" spans="1:18" s="29" customFormat="1" ht="13.5" x14ac:dyDescent="0.25">
      <c r="D63" s="57"/>
      <c r="E63" s="57"/>
      <c r="F63" s="57"/>
      <c r="G63" s="57"/>
      <c r="H63" s="57"/>
      <c r="I63" s="58"/>
      <c r="J63" s="58"/>
      <c r="K63" s="58"/>
    </row>
    <row r="64" spans="1:18" s="29" customFormat="1" ht="13.5" x14ac:dyDescent="0.25">
      <c r="B64" s="52" t="s">
        <v>129</v>
      </c>
    </row>
    <row r="65" spans="2:18" s="29" customFormat="1" ht="13.5" x14ac:dyDescent="0.25">
      <c r="B65" s="172" t="s">
        <v>154</v>
      </c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</row>
    <row r="66" spans="2:18" s="29" customFormat="1" ht="13.5" x14ac:dyDescent="0.25">
      <c r="B66" s="160" t="s">
        <v>131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</row>
    <row r="67" spans="2:18" x14ac:dyDescent="0.25">
      <c r="B67" s="178" t="s">
        <v>161</v>
      </c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</row>
  </sheetData>
  <sheetProtection algorithmName="SHA-512" hashValue="M6CedB/eq5f8hWkxSjoU3gEDUQy51p/ZuGV/0bNM4ybL4MKcWlQcn3yBbmyWv1Co7J58sq3evNdvwNOJFna0CQ==" saltValue="Tjvk/+9wSSonyIoEqr1dOg==" spinCount="100000" sheet="1" objects="1" scenarios="1" selectLockedCells="1"/>
  <mergeCells count="181">
    <mergeCell ref="B67:R67"/>
    <mergeCell ref="A54:E54"/>
    <mergeCell ref="F54:G54"/>
    <mergeCell ref="H54:I54"/>
    <mergeCell ref="K54:P54"/>
    <mergeCell ref="Q54:R54"/>
    <mergeCell ref="A55:E55"/>
    <mergeCell ref="F55:G55"/>
    <mergeCell ref="H55:I55"/>
    <mergeCell ref="K55:P55"/>
    <mergeCell ref="Q55:R55"/>
    <mergeCell ref="A1:K1"/>
    <mergeCell ref="I4:J4"/>
    <mergeCell ref="I5:J5"/>
    <mergeCell ref="A9:D9"/>
    <mergeCell ref="A10:C10"/>
    <mergeCell ref="D10:F10"/>
    <mergeCell ref="A15:F15"/>
    <mergeCell ref="G15:I15"/>
    <mergeCell ref="K15:P15"/>
    <mergeCell ref="A12:I12"/>
    <mergeCell ref="K12:R12"/>
    <mergeCell ref="O5:R6"/>
    <mergeCell ref="B6:C6"/>
    <mergeCell ref="D6:G6"/>
    <mergeCell ref="A2:I2"/>
    <mergeCell ref="B4:C4"/>
    <mergeCell ref="D4:G4"/>
    <mergeCell ref="K4:M4"/>
    <mergeCell ref="B5:C5"/>
    <mergeCell ref="D5:G5"/>
    <mergeCell ref="K5:M5"/>
    <mergeCell ref="Q15:R15"/>
    <mergeCell ref="A16:F16"/>
    <mergeCell ref="G16:I16"/>
    <mergeCell ref="K16:P16"/>
    <mergeCell ref="Q16:R16"/>
    <mergeCell ref="A13:I13"/>
    <mergeCell ref="K13:R13"/>
    <mergeCell ref="A14:F14"/>
    <mergeCell ref="G14:I14"/>
    <mergeCell ref="K14:P14"/>
    <mergeCell ref="Q14:R14"/>
    <mergeCell ref="A19:F19"/>
    <mergeCell ref="G19:I19"/>
    <mergeCell ref="K19:P19"/>
    <mergeCell ref="Q19:R19"/>
    <mergeCell ref="A20:F20"/>
    <mergeCell ref="G20:I20"/>
    <mergeCell ref="K20:P20"/>
    <mergeCell ref="Q20:R20"/>
    <mergeCell ref="A17:F17"/>
    <mergeCell ref="G17:I17"/>
    <mergeCell ref="K17:P17"/>
    <mergeCell ref="Q17:R17"/>
    <mergeCell ref="A18:F18"/>
    <mergeCell ref="G18:I18"/>
    <mergeCell ref="K18:P18"/>
    <mergeCell ref="Q18:R18"/>
    <mergeCell ref="A23:F23"/>
    <mergeCell ref="G23:I23"/>
    <mergeCell ref="K23:P23"/>
    <mergeCell ref="Q23:R23"/>
    <mergeCell ref="A24:F24"/>
    <mergeCell ref="G24:I24"/>
    <mergeCell ref="K24:P24"/>
    <mergeCell ref="Q24:R24"/>
    <mergeCell ref="A21:F21"/>
    <mergeCell ref="G21:I21"/>
    <mergeCell ref="K21:P21"/>
    <mergeCell ref="Q21:R21"/>
    <mergeCell ref="A22:F22"/>
    <mergeCell ref="G22:I22"/>
    <mergeCell ref="K22:P22"/>
    <mergeCell ref="Q22:R22"/>
    <mergeCell ref="A27:F27"/>
    <mergeCell ref="G27:I27"/>
    <mergeCell ref="K27:P27"/>
    <mergeCell ref="Q27:R27"/>
    <mergeCell ref="A28:F28"/>
    <mergeCell ref="G28:I28"/>
    <mergeCell ref="K28:P28"/>
    <mergeCell ref="Q28:R28"/>
    <mergeCell ref="A25:F25"/>
    <mergeCell ref="G25:I25"/>
    <mergeCell ref="K25:P25"/>
    <mergeCell ref="Q25:R25"/>
    <mergeCell ref="A26:F26"/>
    <mergeCell ref="G26:I26"/>
    <mergeCell ref="K26:P26"/>
    <mergeCell ref="Q26:R26"/>
    <mergeCell ref="A29:F29"/>
    <mergeCell ref="G29:I29"/>
    <mergeCell ref="K29:P29"/>
    <mergeCell ref="Q29:R29"/>
    <mergeCell ref="D30:F30"/>
    <mergeCell ref="G30:I30"/>
    <mergeCell ref="N30:P30"/>
    <mergeCell ref="Q30:R30"/>
    <mergeCell ref="A32:F32"/>
    <mergeCell ref="G32:I32"/>
    <mergeCell ref="A34:D34"/>
    <mergeCell ref="A35:C35"/>
    <mergeCell ref="D35:F35"/>
    <mergeCell ref="A37:I37"/>
    <mergeCell ref="K37:R37"/>
    <mergeCell ref="A41:E41"/>
    <mergeCell ref="F41:G41"/>
    <mergeCell ref="H41:I41"/>
    <mergeCell ref="K41:P41"/>
    <mergeCell ref="Q41:R41"/>
    <mergeCell ref="A38:I38"/>
    <mergeCell ref="K38:R38"/>
    <mergeCell ref="A39:E39"/>
    <mergeCell ref="F39:G39"/>
    <mergeCell ref="H39:I39"/>
    <mergeCell ref="K39:P39"/>
    <mergeCell ref="Q39:R39"/>
    <mergeCell ref="A40:E40"/>
    <mergeCell ref="F40:G40"/>
    <mergeCell ref="H40:I40"/>
    <mergeCell ref="K40:P40"/>
    <mergeCell ref="Q40:R40"/>
    <mergeCell ref="A42:E42"/>
    <mergeCell ref="F42:G42"/>
    <mergeCell ref="H42:I42"/>
    <mergeCell ref="K42:P42"/>
    <mergeCell ref="Q42:R42"/>
    <mergeCell ref="A43:E43"/>
    <mergeCell ref="F43:G43"/>
    <mergeCell ref="H43:I43"/>
    <mergeCell ref="K43:P43"/>
    <mergeCell ref="Q43:R43"/>
    <mergeCell ref="A44:E44"/>
    <mergeCell ref="F44:G44"/>
    <mergeCell ref="H44:I44"/>
    <mergeCell ref="K44:P44"/>
    <mergeCell ref="Q44:R44"/>
    <mergeCell ref="F45:G45"/>
    <mergeCell ref="H45:I45"/>
    <mergeCell ref="Q45:R45"/>
    <mergeCell ref="D45:E45"/>
    <mergeCell ref="N45:P45"/>
    <mergeCell ref="A47:F47"/>
    <mergeCell ref="G47:I47"/>
    <mergeCell ref="A49:D49"/>
    <mergeCell ref="A50:C50"/>
    <mergeCell ref="D50:F50"/>
    <mergeCell ref="A52:I52"/>
    <mergeCell ref="K52:R52"/>
    <mergeCell ref="A53:I53"/>
    <mergeCell ref="A58:E58"/>
    <mergeCell ref="F58:G58"/>
    <mergeCell ref="H58:I58"/>
    <mergeCell ref="K58:P58"/>
    <mergeCell ref="Q58:R58"/>
    <mergeCell ref="A56:E56"/>
    <mergeCell ref="F56:G56"/>
    <mergeCell ref="H56:I56"/>
    <mergeCell ref="K56:P56"/>
    <mergeCell ref="Q56:R56"/>
    <mergeCell ref="A57:E57"/>
    <mergeCell ref="F57:G57"/>
    <mergeCell ref="H57:I57"/>
    <mergeCell ref="K57:P57"/>
    <mergeCell ref="Q57:R57"/>
    <mergeCell ref="K53:R53"/>
    <mergeCell ref="A62:F62"/>
    <mergeCell ref="G62:I62"/>
    <mergeCell ref="B65:R65"/>
    <mergeCell ref="B66:R66"/>
    <mergeCell ref="A59:E59"/>
    <mergeCell ref="F59:G59"/>
    <mergeCell ref="H59:I59"/>
    <mergeCell ref="K59:P59"/>
    <mergeCell ref="Q59:R59"/>
    <mergeCell ref="F60:G60"/>
    <mergeCell ref="H60:I60"/>
    <mergeCell ref="Q60:R60"/>
    <mergeCell ref="D60:E60"/>
    <mergeCell ref="N60:P60"/>
  </mergeCells>
  <conditionalFormatting sqref="A15:A29">
    <cfRule type="expression" dxfId="11" priority="5">
      <formula>AND(ISBLANK(A15),C15&gt;0)</formula>
    </cfRule>
  </conditionalFormatting>
  <conditionalFormatting sqref="A40:A44">
    <cfRule type="expression" dxfId="10" priority="6">
      <formula>AND(ISBLANK(A40),C40&gt;0)</formula>
    </cfRule>
  </conditionalFormatting>
  <conditionalFormatting sqref="A55:A59">
    <cfRule type="expression" dxfId="9" priority="1">
      <formula>AND(ISBLANK(A55),C55&gt;0)</formula>
    </cfRule>
  </conditionalFormatting>
  <conditionalFormatting sqref="K15:K29">
    <cfRule type="expression" dxfId="8" priority="4">
      <formula>AND(ISBLANK(K15),M15&gt;0)</formula>
    </cfRule>
  </conditionalFormatting>
  <conditionalFormatting sqref="K40:K44">
    <cfRule type="expression" dxfId="7" priority="3">
      <formula>AND(ISBLANK(K40),M40&gt;0)</formula>
    </cfRule>
  </conditionalFormatting>
  <conditionalFormatting sqref="K55:K59">
    <cfRule type="expression" dxfId="6" priority="2">
      <formula>AND(ISBLANK(K55),M55&gt;0)</formula>
    </cfRule>
  </conditionalFormatting>
  <dataValidations count="2">
    <dataValidation type="decimal" operator="greaterThanOrEqual" allowBlank="1" showErrorMessage="1" errorTitle="Dollar Values ONLY" error="Enter only positive dollar values to the nearest penny or leave as zero." sqref="Q15:R29 D50 F55:I59 D10:F10 Q40:R44 D35:F35 F40:I44 Q55:R59" xr:uid="{4D02177A-CAA6-40F3-84A7-4A57620DE5AB}">
      <formula1>0</formula1>
    </dataValidation>
    <dataValidation type="decimal" operator="greaterThanOrEqual" allowBlank="1" showErrorMessage="1" sqref="G15:I29" xr:uid="{9D0DFD4C-F280-4332-9A33-F1ABE83DC845}">
      <formula1>0</formula1>
    </dataValidation>
  </dataValidations>
  <pageMargins left="0.7" right="0.7" top="0.75" bottom="0.75" header="0.3" footer="0.3"/>
  <pageSetup scale="58" fitToHeight="0" orientation="portrait" r:id="rId1"/>
  <colBreaks count="1" manualBreakCount="1">
    <brk id="19" max="8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AC4B05-8392-48DD-816A-FC1107D1FABA}">
          <x14:formula1>
            <xm:f>LookupData!$A$72:$A$81</xm:f>
          </x14:formula1>
          <xm:sqref>K5:M5</xm:sqref>
        </x14:dataValidation>
        <x14:dataValidation type="list" allowBlank="1" showInputMessage="1" showErrorMessage="1" xr:uid="{2552CCA5-F57B-4C06-828B-CF19CFD73549}">
          <x14:formula1>
            <xm:f>LookupData!$E$3:$E$69</xm:f>
          </x14:formula1>
          <xm:sqref>D4:G4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FF2A-C105-4BA6-8457-820BD5B8DBF7}">
  <sheetPr codeName="Sheet4">
    <pageSetUpPr fitToPage="1"/>
  </sheetPr>
  <dimension ref="A1:S67"/>
  <sheetViews>
    <sheetView zoomScaleNormal="100" zoomScaleSheetLayoutView="100" workbookViewId="0">
      <selection activeCell="D5" sqref="D5:G5"/>
    </sheetView>
  </sheetViews>
  <sheetFormatPr defaultRowHeight="15" x14ac:dyDescent="0.25"/>
  <cols>
    <col min="1" max="9" width="8.7109375" customWidth="1"/>
    <col min="10" max="10" width="4.7109375" customWidth="1"/>
    <col min="11" max="13" width="8.7109375" customWidth="1"/>
    <col min="14" max="14" width="10" customWidth="1"/>
    <col min="15" max="25" width="8.7109375" customWidth="1"/>
  </cols>
  <sheetData>
    <row r="1" spans="1:19" s="27" customFormat="1" ht="22.5" x14ac:dyDescent="0.3">
      <c r="A1" s="61" t="s">
        <v>162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9" ht="19.5" x14ac:dyDescent="0.25">
      <c r="A2" s="61" t="str">
        <f>"County Fiscal Year "&amp;ReportInfo!S1&amp;"-"&amp;(ReportInfo!S1+1)</f>
        <v>County Fiscal Year 2024-2025</v>
      </c>
      <c r="B2" s="61"/>
      <c r="C2" s="61"/>
      <c r="D2" s="61"/>
      <c r="E2" s="61"/>
      <c r="F2" s="61"/>
      <c r="G2" s="61"/>
      <c r="H2" s="61"/>
      <c r="I2" s="61"/>
    </row>
    <row r="3" spans="1:19" x14ac:dyDescent="0.25">
      <c r="B3" s="177" t="s">
        <v>143</v>
      </c>
    </row>
    <row r="4" spans="1:19" ht="16.5" x14ac:dyDescent="0.25">
      <c r="B4" s="62" t="s">
        <v>0</v>
      </c>
      <c r="C4" s="62"/>
      <c r="D4" s="173">
        <f>'Qtr 1 Oct-Dec'!$D$4</f>
        <v>0</v>
      </c>
      <c r="E4" s="173"/>
      <c r="F4" s="173"/>
      <c r="G4" s="173"/>
      <c r="I4" s="159" t="s">
        <v>3</v>
      </c>
      <c r="J4" s="159"/>
      <c r="K4" s="174" t="s">
        <v>100</v>
      </c>
      <c r="L4" s="174"/>
      <c r="M4" s="174"/>
    </row>
    <row r="5" spans="1:19" ht="15.75" x14ac:dyDescent="0.25">
      <c r="B5" s="62" t="s">
        <v>1</v>
      </c>
      <c r="C5" s="62"/>
      <c r="D5" s="72">
        <f>'Qtr 1 Oct-Dec'!$D$5</f>
        <v>0</v>
      </c>
      <c r="E5" s="72"/>
      <c r="F5" s="72"/>
      <c r="G5" s="72"/>
      <c r="I5" s="159" t="s">
        <v>4</v>
      </c>
      <c r="J5" s="159"/>
      <c r="K5" s="75"/>
      <c r="L5" s="75"/>
      <c r="M5" s="75"/>
      <c r="O5" s="63" t="str">
        <f>'Qtr 1 Oct-Dec'!$O$5</f>
        <v>CCOC Form Version 2
Updated: 11/18/2024</v>
      </c>
      <c r="P5" s="63"/>
      <c r="Q5" s="63"/>
      <c r="R5" s="63"/>
    </row>
    <row r="6" spans="1:19" ht="15.75" x14ac:dyDescent="0.25">
      <c r="B6" s="62" t="s">
        <v>2</v>
      </c>
      <c r="C6" s="62"/>
      <c r="D6" s="73">
        <f>'Qtr 1 Oct-Dec'!$D$6</f>
        <v>0</v>
      </c>
      <c r="E6" s="73"/>
      <c r="F6" s="73"/>
      <c r="G6" s="73"/>
      <c r="O6" s="63"/>
      <c r="P6" s="63"/>
      <c r="Q6" s="63"/>
      <c r="R6" s="63"/>
    </row>
    <row r="9" spans="1:19" ht="17.25" thickBot="1" x14ac:dyDescent="0.35">
      <c r="A9" s="164" t="s">
        <v>145</v>
      </c>
      <c r="B9" s="164"/>
      <c r="C9" s="164"/>
      <c r="D9" s="164"/>
      <c r="E9" s="54"/>
      <c r="F9" s="54"/>
      <c r="G9" s="54"/>
    </row>
    <row r="10" spans="1:19" ht="16.5" thickBot="1" x14ac:dyDescent="0.3">
      <c r="A10" s="162" t="s">
        <v>5</v>
      </c>
      <c r="B10" s="163"/>
      <c r="C10" s="163"/>
      <c r="D10" s="165"/>
      <c r="E10" s="166"/>
      <c r="F10" s="167"/>
    </row>
    <row r="12" spans="1:19" ht="17.25" thickBot="1" x14ac:dyDescent="0.3">
      <c r="A12" s="161" t="s">
        <v>146</v>
      </c>
      <c r="B12" s="161"/>
      <c r="C12" s="161"/>
      <c r="D12" s="161"/>
      <c r="E12" s="161"/>
      <c r="F12" s="161"/>
      <c r="G12" s="161"/>
      <c r="H12" s="161"/>
      <c r="I12" s="161"/>
      <c r="K12" s="161" t="s">
        <v>146</v>
      </c>
      <c r="L12" s="161"/>
      <c r="M12" s="161"/>
      <c r="N12" s="161"/>
      <c r="O12" s="161"/>
      <c r="P12" s="161"/>
      <c r="Q12" s="161"/>
      <c r="R12" s="161"/>
    </row>
    <row r="13" spans="1:19" ht="16.5" thickBot="1" x14ac:dyDescent="0.35">
      <c r="A13" s="67" t="s">
        <v>6</v>
      </c>
      <c r="B13" s="68"/>
      <c r="C13" s="68"/>
      <c r="D13" s="68"/>
      <c r="E13" s="68"/>
      <c r="F13" s="68"/>
      <c r="G13" s="68"/>
      <c r="H13" s="68"/>
      <c r="I13" s="69"/>
      <c r="K13" s="67" t="s">
        <v>7</v>
      </c>
      <c r="L13" s="68"/>
      <c r="M13" s="68"/>
      <c r="N13" s="68"/>
      <c r="O13" s="68"/>
      <c r="P13" s="68"/>
      <c r="Q13" s="68"/>
      <c r="R13" s="68"/>
      <c r="S13" s="55"/>
    </row>
    <row r="14" spans="1:19" ht="18.75" thickBot="1" x14ac:dyDescent="0.3">
      <c r="A14" s="64" t="s">
        <v>132</v>
      </c>
      <c r="B14" s="65"/>
      <c r="C14" s="65"/>
      <c r="D14" s="65"/>
      <c r="E14" s="65"/>
      <c r="F14" s="66"/>
      <c r="G14" s="64" t="s">
        <v>8</v>
      </c>
      <c r="H14" s="65"/>
      <c r="I14" s="70"/>
      <c r="K14" s="67" t="s">
        <v>132</v>
      </c>
      <c r="L14" s="68"/>
      <c r="M14" s="68"/>
      <c r="N14" s="68"/>
      <c r="O14" s="68"/>
      <c r="P14" s="68"/>
      <c r="Q14" s="64" t="s">
        <v>8</v>
      </c>
      <c r="R14" s="70"/>
    </row>
    <row r="15" spans="1:19" ht="15.75" x14ac:dyDescent="0.25">
      <c r="A15" s="90"/>
      <c r="B15" s="91"/>
      <c r="C15" s="91"/>
      <c r="D15" s="91"/>
      <c r="E15" s="91"/>
      <c r="F15" s="92"/>
      <c r="G15" s="96"/>
      <c r="H15" s="96"/>
      <c r="I15" s="97"/>
      <c r="K15" s="86"/>
      <c r="L15" s="87"/>
      <c r="M15" s="87"/>
      <c r="N15" s="87"/>
      <c r="O15" s="87"/>
      <c r="P15" s="87"/>
      <c r="Q15" s="104"/>
      <c r="R15" s="97"/>
    </row>
    <row r="16" spans="1:19" ht="15.75" x14ac:dyDescent="0.25">
      <c r="A16" s="80"/>
      <c r="B16" s="81"/>
      <c r="C16" s="81"/>
      <c r="D16" s="81"/>
      <c r="E16" s="81"/>
      <c r="F16" s="82"/>
      <c r="G16" s="93"/>
      <c r="H16" s="93"/>
      <c r="I16" s="94"/>
      <c r="K16" s="88"/>
      <c r="L16" s="89"/>
      <c r="M16" s="89"/>
      <c r="N16" s="89"/>
      <c r="O16" s="89"/>
      <c r="P16" s="89"/>
      <c r="Q16" s="101"/>
      <c r="R16" s="94"/>
    </row>
    <row r="17" spans="1:18" ht="15.75" x14ac:dyDescent="0.25">
      <c r="A17" s="83"/>
      <c r="B17" s="84"/>
      <c r="C17" s="84"/>
      <c r="D17" s="84"/>
      <c r="E17" s="84"/>
      <c r="F17" s="85"/>
      <c r="G17" s="95"/>
      <c r="H17" s="95"/>
      <c r="I17" s="79"/>
      <c r="K17" s="76"/>
      <c r="L17" s="77"/>
      <c r="M17" s="77"/>
      <c r="N17" s="77"/>
      <c r="O17" s="77"/>
      <c r="P17" s="77"/>
      <c r="Q17" s="78"/>
      <c r="R17" s="79"/>
    </row>
    <row r="18" spans="1:18" ht="15.75" x14ac:dyDescent="0.25">
      <c r="A18" s="80"/>
      <c r="B18" s="81"/>
      <c r="C18" s="81"/>
      <c r="D18" s="81"/>
      <c r="E18" s="81"/>
      <c r="F18" s="82"/>
      <c r="G18" s="93"/>
      <c r="H18" s="93"/>
      <c r="I18" s="94"/>
      <c r="K18" s="88"/>
      <c r="L18" s="89"/>
      <c r="M18" s="89"/>
      <c r="N18" s="89"/>
      <c r="O18" s="89"/>
      <c r="P18" s="89"/>
      <c r="Q18" s="101"/>
      <c r="R18" s="94"/>
    </row>
    <row r="19" spans="1:18" ht="15.75" x14ac:dyDescent="0.25">
      <c r="A19" s="83"/>
      <c r="B19" s="84"/>
      <c r="C19" s="84"/>
      <c r="D19" s="84"/>
      <c r="E19" s="84"/>
      <c r="F19" s="85"/>
      <c r="G19" s="95"/>
      <c r="H19" s="95"/>
      <c r="I19" s="79"/>
      <c r="K19" s="76"/>
      <c r="L19" s="77"/>
      <c r="M19" s="77"/>
      <c r="N19" s="77"/>
      <c r="O19" s="77"/>
      <c r="P19" s="77"/>
      <c r="Q19" s="78"/>
      <c r="R19" s="79"/>
    </row>
    <row r="20" spans="1:18" ht="15.75" x14ac:dyDescent="0.25">
      <c r="A20" s="80"/>
      <c r="B20" s="81"/>
      <c r="C20" s="81"/>
      <c r="D20" s="81"/>
      <c r="E20" s="81"/>
      <c r="F20" s="82"/>
      <c r="G20" s="93"/>
      <c r="H20" s="93"/>
      <c r="I20" s="94"/>
      <c r="K20" s="88"/>
      <c r="L20" s="89"/>
      <c r="M20" s="89"/>
      <c r="N20" s="89"/>
      <c r="O20" s="89"/>
      <c r="P20" s="89"/>
      <c r="Q20" s="101"/>
      <c r="R20" s="94"/>
    </row>
    <row r="21" spans="1:18" ht="15.75" x14ac:dyDescent="0.25">
      <c r="A21" s="83"/>
      <c r="B21" s="84"/>
      <c r="C21" s="84"/>
      <c r="D21" s="84"/>
      <c r="E21" s="84"/>
      <c r="F21" s="85"/>
      <c r="G21" s="95"/>
      <c r="H21" s="95"/>
      <c r="I21" s="79"/>
      <c r="K21" s="76"/>
      <c r="L21" s="77"/>
      <c r="M21" s="77"/>
      <c r="N21" s="77"/>
      <c r="O21" s="77"/>
      <c r="P21" s="77"/>
      <c r="Q21" s="78"/>
      <c r="R21" s="79"/>
    </row>
    <row r="22" spans="1:18" ht="15.75" x14ac:dyDescent="0.25">
      <c r="A22" s="80"/>
      <c r="B22" s="81"/>
      <c r="C22" s="81"/>
      <c r="D22" s="81"/>
      <c r="E22" s="81"/>
      <c r="F22" s="82"/>
      <c r="G22" s="93"/>
      <c r="H22" s="93"/>
      <c r="I22" s="94"/>
      <c r="K22" s="88"/>
      <c r="L22" s="89"/>
      <c r="M22" s="89"/>
      <c r="N22" s="89"/>
      <c r="O22" s="89"/>
      <c r="P22" s="89"/>
      <c r="Q22" s="101"/>
      <c r="R22" s="94"/>
    </row>
    <row r="23" spans="1:18" ht="15.75" x14ac:dyDescent="0.25">
      <c r="A23" s="83"/>
      <c r="B23" s="84"/>
      <c r="C23" s="84"/>
      <c r="D23" s="84"/>
      <c r="E23" s="84"/>
      <c r="F23" s="85"/>
      <c r="G23" s="95"/>
      <c r="H23" s="95"/>
      <c r="I23" s="79"/>
      <c r="K23" s="76"/>
      <c r="L23" s="77"/>
      <c r="M23" s="77"/>
      <c r="N23" s="77"/>
      <c r="O23" s="77"/>
      <c r="P23" s="77"/>
      <c r="Q23" s="78"/>
      <c r="R23" s="79"/>
    </row>
    <row r="24" spans="1:18" ht="15.75" x14ac:dyDescent="0.25">
      <c r="A24" s="80"/>
      <c r="B24" s="81"/>
      <c r="C24" s="81"/>
      <c r="D24" s="81"/>
      <c r="E24" s="81"/>
      <c r="F24" s="82"/>
      <c r="G24" s="93"/>
      <c r="H24" s="93"/>
      <c r="I24" s="94"/>
      <c r="K24" s="88"/>
      <c r="L24" s="89"/>
      <c r="M24" s="89"/>
      <c r="N24" s="89"/>
      <c r="O24" s="89"/>
      <c r="P24" s="89"/>
      <c r="Q24" s="101"/>
      <c r="R24" s="94"/>
    </row>
    <row r="25" spans="1:18" ht="15.75" x14ac:dyDescent="0.25">
      <c r="A25" s="83"/>
      <c r="B25" s="84"/>
      <c r="C25" s="84"/>
      <c r="D25" s="84"/>
      <c r="E25" s="84"/>
      <c r="F25" s="85"/>
      <c r="G25" s="95"/>
      <c r="H25" s="95"/>
      <c r="I25" s="79"/>
      <c r="K25" s="76"/>
      <c r="L25" s="77"/>
      <c r="M25" s="77"/>
      <c r="N25" s="77"/>
      <c r="O25" s="77"/>
      <c r="P25" s="77"/>
      <c r="Q25" s="78"/>
      <c r="R25" s="79"/>
    </row>
    <row r="26" spans="1:18" ht="15.75" x14ac:dyDescent="0.25">
      <c r="A26" s="80"/>
      <c r="B26" s="81"/>
      <c r="C26" s="81"/>
      <c r="D26" s="81"/>
      <c r="E26" s="81"/>
      <c r="F26" s="82"/>
      <c r="G26" s="93"/>
      <c r="H26" s="93"/>
      <c r="I26" s="94"/>
      <c r="K26" s="88"/>
      <c r="L26" s="89"/>
      <c r="M26" s="89"/>
      <c r="N26" s="89"/>
      <c r="O26" s="89"/>
      <c r="P26" s="89"/>
      <c r="Q26" s="101"/>
      <c r="R26" s="94"/>
    </row>
    <row r="27" spans="1:18" ht="15.75" x14ac:dyDescent="0.25">
      <c r="A27" s="83"/>
      <c r="B27" s="84"/>
      <c r="C27" s="84"/>
      <c r="D27" s="84"/>
      <c r="E27" s="84"/>
      <c r="F27" s="85"/>
      <c r="G27" s="95"/>
      <c r="H27" s="95"/>
      <c r="I27" s="79"/>
      <c r="K27" s="76"/>
      <c r="L27" s="77"/>
      <c r="M27" s="77"/>
      <c r="N27" s="77"/>
      <c r="O27" s="77"/>
      <c r="P27" s="77"/>
      <c r="Q27" s="78"/>
      <c r="R27" s="79"/>
    </row>
    <row r="28" spans="1:18" ht="15.75" x14ac:dyDescent="0.25">
      <c r="A28" s="80"/>
      <c r="B28" s="81"/>
      <c r="C28" s="81"/>
      <c r="D28" s="81"/>
      <c r="E28" s="81"/>
      <c r="F28" s="82"/>
      <c r="G28" s="93"/>
      <c r="H28" s="93"/>
      <c r="I28" s="94"/>
      <c r="K28" s="88"/>
      <c r="L28" s="89"/>
      <c r="M28" s="89"/>
      <c r="N28" s="89"/>
      <c r="O28" s="89"/>
      <c r="P28" s="89"/>
      <c r="Q28" s="101"/>
      <c r="R28" s="94"/>
    </row>
    <row r="29" spans="1:18" ht="16.5" thickBot="1" x14ac:dyDescent="0.3">
      <c r="A29" s="123"/>
      <c r="B29" s="124"/>
      <c r="C29" s="124"/>
      <c r="D29" s="125"/>
      <c r="E29" s="125"/>
      <c r="F29" s="126"/>
      <c r="G29" s="113"/>
      <c r="H29" s="113"/>
      <c r="I29" s="114"/>
      <c r="K29" s="115"/>
      <c r="L29" s="116"/>
      <c r="M29" s="116"/>
      <c r="N29" s="117"/>
      <c r="O29" s="117"/>
      <c r="P29" s="117"/>
      <c r="Q29" s="111"/>
      <c r="R29" s="112"/>
    </row>
    <row r="30" spans="1:18" ht="18" thickTop="1" thickBot="1" x14ac:dyDescent="0.3">
      <c r="D30" s="108" t="s">
        <v>9</v>
      </c>
      <c r="E30" s="109"/>
      <c r="F30" s="110"/>
      <c r="G30" s="106">
        <f>SUM(G15:I29)</f>
        <v>0</v>
      </c>
      <c r="H30" s="122"/>
      <c r="I30" s="107"/>
      <c r="N30" s="108" t="s">
        <v>134</v>
      </c>
      <c r="O30" s="109"/>
      <c r="P30" s="110"/>
      <c r="Q30" s="106">
        <f>SUM(Q15:R29)</f>
        <v>0</v>
      </c>
      <c r="R30" s="107"/>
    </row>
    <row r="31" spans="1:18" ht="15.75" thickBot="1" x14ac:dyDescent="0.3"/>
    <row r="32" spans="1:18" ht="18" thickTop="1" thickBot="1" x14ac:dyDescent="0.3">
      <c r="A32" s="156" t="s">
        <v>147</v>
      </c>
      <c r="B32" s="157"/>
      <c r="C32" s="157"/>
      <c r="D32" s="157"/>
      <c r="E32" s="157"/>
      <c r="F32" s="158"/>
      <c r="G32" s="168">
        <f>G30+Q30</f>
        <v>0</v>
      </c>
      <c r="H32" s="169"/>
      <c r="I32" s="170"/>
    </row>
    <row r="33" spans="1:18" x14ac:dyDescent="0.25">
      <c r="G33" s="56"/>
      <c r="H33" s="56"/>
      <c r="I33" s="56"/>
    </row>
    <row r="34" spans="1:18" ht="17.25" thickBot="1" x14ac:dyDescent="0.35">
      <c r="A34" s="164" t="s">
        <v>148</v>
      </c>
      <c r="B34" s="164"/>
      <c r="C34" s="164"/>
      <c r="D34" s="164"/>
      <c r="E34" s="54"/>
      <c r="F34" s="54"/>
      <c r="G34" s="54"/>
    </row>
    <row r="35" spans="1:18" ht="16.5" thickBot="1" x14ac:dyDescent="0.3">
      <c r="A35" s="162" t="s">
        <v>5</v>
      </c>
      <c r="B35" s="163"/>
      <c r="C35" s="171"/>
      <c r="D35" s="165"/>
      <c r="E35" s="166"/>
      <c r="F35" s="167"/>
    </row>
    <row r="37" spans="1:18" ht="17.25" thickBot="1" x14ac:dyDescent="0.3">
      <c r="A37" s="154" t="s">
        <v>149</v>
      </c>
      <c r="B37" s="154"/>
      <c r="C37" s="154"/>
      <c r="D37" s="154"/>
      <c r="E37" s="154"/>
      <c r="F37" s="154"/>
      <c r="G37" s="154"/>
      <c r="H37" s="154"/>
      <c r="I37" s="154"/>
      <c r="K37" s="154" t="s">
        <v>149</v>
      </c>
      <c r="L37" s="154"/>
      <c r="M37" s="154"/>
      <c r="N37" s="154"/>
      <c r="O37" s="154"/>
      <c r="P37" s="154"/>
      <c r="Q37" s="154"/>
      <c r="R37" s="154"/>
    </row>
    <row r="38" spans="1:18" ht="16.5" thickBot="1" x14ac:dyDescent="0.35">
      <c r="A38" s="119" t="s">
        <v>10</v>
      </c>
      <c r="B38" s="120"/>
      <c r="C38" s="120"/>
      <c r="D38" s="120"/>
      <c r="E38" s="120"/>
      <c r="F38" s="120"/>
      <c r="G38" s="120"/>
      <c r="H38" s="120"/>
      <c r="I38" s="121"/>
      <c r="K38" s="119" t="s">
        <v>13</v>
      </c>
      <c r="L38" s="120"/>
      <c r="M38" s="120"/>
      <c r="N38" s="120"/>
      <c r="O38" s="120"/>
      <c r="P38" s="120"/>
      <c r="Q38" s="120"/>
      <c r="R38" s="121"/>
    </row>
    <row r="39" spans="1:18" ht="18.75" thickBot="1" x14ac:dyDescent="0.35">
      <c r="A39" s="105" t="s">
        <v>132</v>
      </c>
      <c r="B39" s="105"/>
      <c r="C39" s="105"/>
      <c r="D39" s="105"/>
      <c r="E39" s="105"/>
      <c r="F39" s="105" t="s">
        <v>11</v>
      </c>
      <c r="G39" s="105"/>
      <c r="H39" s="105" t="s">
        <v>12</v>
      </c>
      <c r="I39" s="105"/>
      <c r="K39" s="119" t="s">
        <v>133</v>
      </c>
      <c r="L39" s="120"/>
      <c r="M39" s="120"/>
      <c r="N39" s="120"/>
      <c r="O39" s="120"/>
      <c r="P39" s="120"/>
      <c r="Q39" s="127" t="s">
        <v>8</v>
      </c>
      <c r="R39" s="128"/>
    </row>
    <row r="40" spans="1:18" ht="15.75" x14ac:dyDescent="0.25">
      <c r="A40" s="131"/>
      <c r="B40" s="131"/>
      <c r="C40" s="131"/>
      <c r="D40" s="131"/>
      <c r="E40" s="131"/>
      <c r="F40" s="118"/>
      <c r="G40" s="118"/>
      <c r="H40" s="118"/>
      <c r="I40" s="118"/>
      <c r="K40" s="129"/>
      <c r="L40" s="130"/>
      <c r="M40" s="130"/>
      <c r="N40" s="130"/>
      <c r="O40" s="130"/>
      <c r="P40" s="130"/>
      <c r="Q40" s="104"/>
      <c r="R40" s="97"/>
    </row>
    <row r="41" spans="1:18" ht="15.75" x14ac:dyDescent="0.25">
      <c r="A41" s="98"/>
      <c r="B41" s="98"/>
      <c r="C41" s="98"/>
      <c r="D41" s="98"/>
      <c r="E41" s="98"/>
      <c r="F41" s="100"/>
      <c r="G41" s="100"/>
      <c r="H41" s="100"/>
      <c r="I41" s="100"/>
      <c r="K41" s="102"/>
      <c r="L41" s="103"/>
      <c r="M41" s="103"/>
      <c r="N41" s="103"/>
      <c r="O41" s="103"/>
      <c r="P41" s="103"/>
      <c r="Q41" s="101"/>
      <c r="R41" s="94"/>
    </row>
    <row r="42" spans="1:18" ht="15.75" x14ac:dyDescent="0.25">
      <c r="A42" s="139"/>
      <c r="B42" s="139"/>
      <c r="C42" s="139"/>
      <c r="D42" s="139"/>
      <c r="E42" s="139"/>
      <c r="F42" s="140"/>
      <c r="G42" s="140"/>
      <c r="H42" s="140"/>
      <c r="I42" s="140"/>
      <c r="K42" s="135"/>
      <c r="L42" s="136"/>
      <c r="M42" s="136"/>
      <c r="N42" s="136"/>
      <c r="O42" s="136"/>
      <c r="P42" s="136"/>
      <c r="Q42" s="78"/>
      <c r="R42" s="79"/>
    </row>
    <row r="43" spans="1:18" ht="15.75" x14ac:dyDescent="0.25">
      <c r="A43" s="98"/>
      <c r="B43" s="98"/>
      <c r="C43" s="98"/>
      <c r="D43" s="98"/>
      <c r="E43" s="98"/>
      <c r="F43" s="100"/>
      <c r="G43" s="100"/>
      <c r="H43" s="100"/>
      <c r="I43" s="100"/>
      <c r="K43" s="102"/>
      <c r="L43" s="103"/>
      <c r="M43" s="103"/>
      <c r="N43" s="103"/>
      <c r="O43" s="103"/>
      <c r="P43" s="103"/>
      <c r="Q43" s="101"/>
      <c r="R43" s="94"/>
    </row>
    <row r="44" spans="1:18" ht="16.5" thickBot="1" x14ac:dyDescent="0.3">
      <c r="A44" s="141"/>
      <c r="B44" s="141"/>
      <c r="C44" s="141"/>
      <c r="D44" s="142"/>
      <c r="E44" s="142"/>
      <c r="F44" s="99"/>
      <c r="G44" s="99"/>
      <c r="H44" s="99"/>
      <c r="I44" s="99"/>
      <c r="K44" s="132"/>
      <c r="L44" s="133"/>
      <c r="M44" s="133"/>
      <c r="N44" s="134"/>
      <c r="O44" s="134"/>
      <c r="P44" s="134"/>
      <c r="Q44" s="78"/>
      <c r="R44" s="79"/>
    </row>
    <row r="45" spans="1:18" ht="18" thickTop="1" thickBot="1" x14ac:dyDescent="0.35">
      <c r="D45" s="137" t="s">
        <v>9</v>
      </c>
      <c r="E45" s="137"/>
      <c r="F45" s="138">
        <f>SUM(F40:G44)</f>
        <v>0</v>
      </c>
      <c r="G45" s="138"/>
      <c r="H45" s="138">
        <f>SUM(H40:I44)</f>
        <v>0</v>
      </c>
      <c r="I45" s="138"/>
      <c r="N45" s="108" t="s">
        <v>9</v>
      </c>
      <c r="O45" s="109"/>
      <c r="P45" s="110"/>
      <c r="Q45" s="106">
        <f>SUM(Q40:R44)</f>
        <v>0</v>
      </c>
      <c r="R45" s="107"/>
    </row>
    <row r="46" spans="1:18" ht="15.75" thickBot="1" x14ac:dyDescent="0.3"/>
    <row r="47" spans="1:18" ht="18" thickTop="1" thickBot="1" x14ac:dyDescent="0.3">
      <c r="A47" s="156" t="s">
        <v>150</v>
      </c>
      <c r="B47" s="157"/>
      <c r="C47" s="157"/>
      <c r="D47" s="157"/>
      <c r="E47" s="157"/>
      <c r="F47" s="158"/>
      <c r="G47" s="106">
        <f>F45+H45+Q45</f>
        <v>0</v>
      </c>
      <c r="H47" s="122"/>
      <c r="I47" s="107"/>
    </row>
    <row r="49" spans="1:18" ht="17.25" thickBot="1" x14ac:dyDescent="0.35">
      <c r="A49" s="154" t="s">
        <v>153</v>
      </c>
      <c r="B49" s="154"/>
      <c r="C49" s="154"/>
      <c r="D49" s="154"/>
      <c r="E49" s="54"/>
      <c r="F49" s="54"/>
    </row>
    <row r="50" spans="1:18" ht="16.5" thickBot="1" x14ac:dyDescent="0.3">
      <c r="A50" s="162" t="s">
        <v>5</v>
      </c>
      <c r="B50" s="163"/>
      <c r="C50" s="163"/>
      <c r="D50" s="165"/>
      <c r="E50" s="166"/>
      <c r="F50" s="167"/>
    </row>
    <row r="52" spans="1:18" ht="17.25" thickBot="1" x14ac:dyDescent="0.35">
      <c r="A52" s="155" t="s">
        <v>151</v>
      </c>
      <c r="B52" s="155"/>
      <c r="C52" s="155"/>
      <c r="D52" s="155"/>
      <c r="E52" s="155"/>
      <c r="F52" s="155"/>
      <c r="G52" s="155"/>
      <c r="H52" s="155"/>
      <c r="I52" s="155"/>
      <c r="K52" s="155" t="s">
        <v>151</v>
      </c>
      <c r="L52" s="155"/>
      <c r="M52" s="155"/>
      <c r="N52" s="155"/>
      <c r="O52" s="155"/>
      <c r="P52" s="155"/>
      <c r="Q52" s="155"/>
      <c r="R52" s="155"/>
    </row>
    <row r="53" spans="1:18" ht="16.5" thickBot="1" x14ac:dyDescent="0.35">
      <c r="A53" s="119" t="s">
        <v>10</v>
      </c>
      <c r="B53" s="120"/>
      <c r="C53" s="120"/>
      <c r="D53" s="120"/>
      <c r="E53" s="120"/>
      <c r="F53" s="120"/>
      <c r="G53" s="120"/>
      <c r="H53" s="120"/>
      <c r="I53" s="121"/>
      <c r="K53" s="119" t="s">
        <v>13</v>
      </c>
      <c r="L53" s="120"/>
      <c r="M53" s="120"/>
      <c r="N53" s="120"/>
      <c r="O53" s="120"/>
      <c r="P53" s="120"/>
      <c r="Q53" s="120"/>
      <c r="R53" s="121"/>
    </row>
    <row r="54" spans="1:18" ht="18.75" thickBot="1" x14ac:dyDescent="0.35">
      <c r="A54" s="127" t="s">
        <v>132</v>
      </c>
      <c r="B54" s="145"/>
      <c r="C54" s="145"/>
      <c r="D54" s="145"/>
      <c r="E54" s="146"/>
      <c r="F54" s="127" t="s">
        <v>11</v>
      </c>
      <c r="G54" s="128"/>
      <c r="H54" s="127" t="s">
        <v>12</v>
      </c>
      <c r="I54" s="128"/>
      <c r="K54" s="119" t="s">
        <v>133</v>
      </c>
      <c r="L54" s="120"/>
      <c r="M54" s="120"/>
      <c r="N54" s="120"/>
      <c r="O54" s="120"/>
      <c r="P54" s="120"/>
      <c r="Q54" s="127" t="s">
        <v>8</v>
      </c>
      <c r="R54" s="128"/>
    </row>
    <row r="55" spans="1:18" ht="15.75" x14ac:dyDescent="0.25">
      <c r="A55" s="129"/>
      <c r="B55" s="130"/>
      <c r="C55" s="130"/>
      <c r="D55" s="130"/>
      <c r="E55" s="143"/>
      <c r="F55" s="104"/>
      <c r="G55" s="97"/>
      <c r="H55" s="104"/>
      <c r="I55" s="97"/>
      <c r="K55" s="129"/>
      <c r="L55" s="130"/>
      <c r="M55" s="130"/>
      <c r="N55" s="130"/>
      <c r="O55" s="130"/>
      <c r="P55" s="143"/>
      <c r="Q55" s="104"/>
      <c r="R55" s="97"/>
    </row>
    <row r="56" spans="1:18" ht="15.75" x14ac:dyDescent="0.25">
      <c r="A56" s="102"/>
      <c r="B56" s="103"/>
      <c r="C56" s="103"/>
      <c r="D56" s="103"/>
      <c r="E56" s="144"/>
      <c r="F56" s="101"/>
      <c r="G56" s="94"/>
      <c r="H56" s="101"/>
      <c r="I56" s="94"/>
      <c r="K56" s="102"/>
      <c r="L56" s="103"/>
      <c r="M56" s="103"/>
      <c r="N56" s="103"/>
      <c r="O56" s="103"/>
      <c r="P56" s="144"/>
      <c r="Q56" s="101"/>
      <c r="R56" s="94"/>
    </row>
    <row r="57" spans="1:18" ht="15.75" x14ac:dyDescent="0.25">
      <c r="A57" s="135"/>
      <c r="B57" s="136"/>
      <c r="C57" s="136"/>
      <c r="D57" s="136"/>
      <c r="E57" s="153"/>
      <c r="F57" s="78"/>
      <c r="G57" s="79"/>
      <c r="H57" s="78"/>
      <c r="I57" s="79"/>
      <c r="K57" s="135"/>
      <c r="L57" s="136"/>
      <c r="M57" s="136"/>
      <c r="N57" s="136"/>
      <c r="O57" s="136"/>
      <c r="P57" s="153"/>
      <c r="Q57" s="78"/>
      <c r="R57" s="79"/>
    </row>
    <row r="58" spans="1:18" ht="15.75" x14ac:dyDescent="0.25">
      <c r="A58" s="102"/>
      <c r="B58" s="103"/>
      <c r="C58" s="103"/>
      <c r="D58" s="103"/>
      <c r="E58" s="144"/>
      <c r="F58" s="101"/>
      <c r="G58" s="94"/>
      <c r="H58" s="101"/>
      <c r="I58" s="94"/>
      <c r="K58" s="102"/>
      <c r="L58" s="103"/>
      <c r="M58" s="103"/>
      <c r="N58" s="103"/>
      <c r="O58" s="103"/>
      <c r="P58" s="144"/>
      <c r="Q58" s="101"/>
      <c r="R58" s="94"/>
    </row>
    <row r="59" spans="1:18" ht="16.5" thickBot="1" x14ac:dyDescent="0.3">
      <c r="A59" s="132"/>
      <c r="B59" s="133"/>
      <c r="C59" s="133"/>
      <c r="D59" s="133"/>
      <c r="E59" s="151"/>
      <c r="F59" s="78"/>
      <c r="G59" s="79"/>
      <c r="H59" s="111"/>
      <c r="I59" s="112"/>
      <c r="K59" s="132"/>
      <c r="L59" s="133"/>
      <c r="M59" s="133"/>
      <c r="N59" s="134"/>
      <c r="O59" s="134"/>
      <c r="P59" s="152"/>
      <c r="Q59" s="78"/>
      <c r="R59" s="79"/>
    </row>
    <row r="60" spans="1:18" ht="18" thickTop="1" thickBot="1" x14ac:dyDescent="0.3">
      <c r="D60" s="147" t="s">
        <v>9</v>
      </c>
      <c r="E60" s="148"/>
      <c r="F60" s="149">
        <f>SUM(F55:G59)</f>
        <v>0</v>
      </c>
      <c r="G60" s="150"/>
      <c r="H60" s="149">
        <f>SUM(H55:I59)</f>
        <v>0</v>
      </c>
      <c r="I60" s="150"/>
      <c r="N60" s="108" t="s">
        <v>9</v>
      </c>
      <c r="O60" s="109"/>
      <c r="P60" s="110"/>
      <c r="Q60" s="106">
        <f>SUM(Q55:R59)</f>
        <v>0</v>
      </c>
      <c r="R60" s="107"/>
    </row>
    <row r="61" spans="1:18" ht="15.75" thickBot="1" x14ac:dyDescent="0.3"/>
    <row r="62" spans="1:18" ht="18" thickTop="1" thickBot="1" x14ac:dyDescent="0.3">
      <c r="A62" s="156" t="s">
        <v>152</v>
      </c>
      <c r="B62" s="157"/>
      <c r="C62" s="157"/>
      <c r="D62" s="157"/>
      <c r="E62" s="157"/>
      <c r="F62" s="158"/>
      <c r="G62" s="122">
        <f>F60+H60+Q60</f>
        <v>0</v>
      </c>
      <c r="H62" s="122"/>
      <c r="I62" s="107"/>
    </row>
    <row r="63" spans="1:18" s="29" customFormat="1" ht="13.5" x14ac:dyDescent="0.25">
      <c r="D63" s="57"/>
      <c r="E63" s="57"/>
      <c r="F63" s="57"/>
      <c r="G63" s="57"/>
      <c r="H63" s="57"/>
      <c r="I63" s="58"/>
      <c r="J63" s="58"/>
      <c r="K63" s="58"/>
    </row>
    <row r="64" spans="1:18" s="29" customFormat="1" ht="13.5" x14ac:dyDescent="0.25">
      <c r="B64" s="52" t="s">
        <v>129</v>
      </c>
    </row>
    <row r="65" spans="2:18" s="29" customFormat="1" ht="13.5" x14ac:dyDescent="0.25">
      <c r="B65" s="172" t="s">
        <v>154</v>
      </c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</row>
    <row r="66" spans="2:18" s="29" customFormat="1" ht="13.5" x14ac:dyDescent="0.25">
      <c r="B66" s="160" t="s">
        <v>131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</row>
    <row r="67" spans="2:18" x14ac:dyDescent="0.25">
      <c r="B67" s="178" t="s">
        <v>161</v>
      </c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</row>
  </sheetData>
  <sheetProtection algorithmName="SHA-512" hashValue="tZSbMYNwoOEsAJvGRNeL+L9Y1NfM6ZmlyFzVrp57ncgfDGS4hDUFxhMiCDUMTwUZCZvbZgn95NrRsnQpCI6M5g==" saltValue="V4CDtJGBFaTg5nnfz1ST6w==" spinCount="100000" sheet="1" objects="1" scenarios="1" selectLockedCells="1"/>
  <mergeCells count="181">
    <mergeCell ref="B67:R67"/>
    <mergeCell ref="A54:E54"/>
    <mergeCell ref="F54:G54"/>
    <mergeCell ref="H54:I54"/>
    <mergeCell ref="K54:P54"/>
    <mergeCell ref="Q54:R54"/>
    <mergeCell ref="A55:E55"/>
    <mergeCell ref="F55:G55"/>
    <mergeCell ref="H55:I55"/>
    <mergeCell ref="K55:P55"/>
    <mergeCell ref="Q55:R55"/>
    <mergeCell ref="A1:K1"/>
    <mergeCell ref="I4:J4"/>
    <mergeCell ref="I5:J5"/>
    <mergeCell ref="A9:D9"/>
    <mergeCell ref="A10:C10"/>
    <mergeCell ref="D10:F10"/>
    <mergeCell ref="A15:F15"/>
    <mergeCell ref="G15:I15"/>
    <mergeCell ref="K15:P15"/>
    <mergeCell ref="A12:I12"/>
    <mergeCell ref="K12:R12"/>
    <mergeCell ref="O5:R6"/>
    <mergeCell ref="B6:C6"/>
    <mergeCell ref="D6:G6"/>
    <mergeCell ref="A2:I2"/>
    <mergeCell ref="B4:C4"/>
    <mergeCell ref="D4:G4"/>
    <mergeCell ref="K4:M4"/>
    <mergeCell ref="B5:C5"/>
    <mergeCell ref="D5:G5"/>
    <mergeCell ref="K5:M5"/>
    <mergeCell ref="Q15:R15"/>
    <mergeCell ref="A16:F16"/>
    <mergeCell ref="G16:I16"/>
    <mergeCell ref="K16:P16"/>
    <mergeCell ref="Q16:R16"/>
    <mergeCell ref="A13:I13"/>
    <mergeCell ref="K13:R13"/>
    <mergeCell ref="A14:F14"/>
    <mergeCell ref="G14:I14"/>
    <mergeCell ref="K14:P14"/>
    <mergeCell ref="Q14:R14"/>
    <mergeCell ref="A19:F19"/>
    <mergeCell ref="G19:I19"/>
    <mergeCell ref="K19:P19"/>
    <mergeCell ref="Q19:R19"/>
    <mergeCell ref="A20:F20"/>
    <mergeCell ref="G20:I20"/>
    <mergeCell ref="K20:P20"/>
    <mergeCell ref="Q20:R20"/>
    <mergeCell ref="A17:F17"/>
    <mergeCell ref="G17:I17"/>
    <mergeCell ref="K17:P17"/>
    <mergeCell ref="Q17:R17"/>
    <mergeCell ref="A18:F18"/>
    <mergeCell ref="G18:I18"/>
    <mergeCell ref="K18:P18"/>
    <mergeCell ref="Q18:R18"/>
    <mergeCell ref="A23:F23"/>
    <mergeCell ref="G23:I23"/>
    <mergeCell ref="K23:P23"/>
    <mergeCell ref="Q23:R23"/>
    <mergeCell ref="A24:F24"/>
    <mergeCell ref="G24:I24"/>
    <mergeCell ref="K24:P24"/>
    <mergeCell ref="Q24:R24"/>
    <mergeCell ref="A21:F21"/>
    <mergeCell ref="G21:I21"/>
    <mergeCell ref="K21:P21"/>
    <mergeCell ref="Q21:R21"/>
    <mergeCell ref="A22:F22"/>
    <mergeCell ref="G22:I22"/>
    <mergeCell ref="K22:P22"/>
    <mergeCell ref="Q22:R22"/>
    <mergeCell ref="A27:F27"/>
    <mergeCell ref="G27:I27"/>
    <mergeCell ref="K27:P27"/>
    <mergeCell ref="Q27:R27"/>
    <mergeCell ref="A28:F28"/>
    <mergeCell ref="G28:I28"/>
    <mergeCell ref="K28:P28"/>
    <mergeCell ref="Q28:R28"/>
    <mergeCell ref="A25:F25"/>
    <mergeCell ref="G25:I25"/>
    <mergeCell ref="K25:P25"/>
    <mergeCell ref="Q25:R25"/>
    <mergeCell ref="A26:F26"/>
    <mergeCell ref="G26:I26"/>
    <mergeCell ref="K26:P26"/>
    <mergeCell ref="Q26:R26"/>
    <mergeCell ref="A29:F29"/>
    <mergeCell ref="G29:I29"/>
    <mergeCell ref="K29:P29"/>
    <mergeCell ref="Q29:R29"/>
    <mergeCell ref="D30:F30"/>
    <mergeCell ref="G30:I30"/>
    <mergeCell ref="N30:P30"/>
    <mergeCell ref="Q30:R30"/>
    <mergeCell ref="A32:F32"/>
    <mergeCell ref="G32:I32"/>
    <mergeCell ref="A34:D34"/>
    <mergeCell ref="A35:C35"/>
    <mergeCell ref="D35:F35"/>
    <mergeCell ref="A37:I37"/>
    <mergeCell ref="K37:R37"/>
    <mergeCell ref="A41:E41"/>
    <mergeCell ref="F41:G41"/>
    <mergeCell ref="H41:I41"/>
    <mergeCell ref="K41:P41"/>
    <mergeCell ref="Q41:R41"/>
    <mergeCell ref="A38:I38"/>
    <mergeCell ref="K38:R38"/>
    <mergeCell ref="A39:E39"/>
    <mergeCell ref="F39:G39"/>
    <mergeCell ref="H39:I39"/>
    <mergeCell ref="K39:P39"/>
    <mergeCell ref="Q39:R39"/>
    <mergeCell ref="A40:E40"/>
    <mergeCell ref="F40:G40"/>
    <mergeCell ref="H40:I40"/>
    <mergeCell ref="K40:P40"/>
    <mergeCell ref="Q40:R40"/>
    <mergeCell ref="A42:E42"/>
    <mergeCell ref="F42:G42"/>
    <mergeCell ref="H42:I42"/>
    <mergeCell ref="K42:P42"/>
    <mergeCell ref="Q42:R42"/>
    <mergeCell ref="A43:E43"/>
    <mergeCell ref="F43:G43"/>
    <mergeCell ref="H43:I43"/>
    <mergeCell ref="K43:P43"/>
    <mergeCell ref="Q43:R43"/>
    <mergeCell ref="A44:E44"/>
    <mergeCell ref="F44:G44"/>
    <mergeCell ref="H44:I44"/>
    <mergeCell ref="K44:P44"/>
    <mergeCell ref="Q44:R44"/>
    <mergeCell ref="F45:G45"/>
    <mergeCell ref="H45:I45"/>
    <mergeCell ref="Q45:R45"/>
    <mergeCell ref="D45:E45"/>
    <mergeCell ref="N45:P45"/>
    <mergeCell ref="A47:F47"/>
    <mergeCell ref="G47:I47"/>
    <mergeCell ref="A49:D49"/>
    <mergeCell ref="A50:C50"/>
    <mergeCell ref="D50:F50"/>
    <mergeCell ref="A52:I52"/>
    <mergeCell ref="K52:R52"/>
    <mergeCell ref="A53:I53"/>
    <mergeCell ref="A58:E58"/>
    <mergeCell ref="F58:G58"/>
    <mergeCell ref="H58:I58"/>
    <mergeCell ref="K58:P58"/>
    <mergeCell ref="Q58:R58"/>
    <mergeCell ref="A56:E56"/>
    <mergeCell ref="F56:G56"/>
    <mergeCell ref="H56:I56"/>
    <mergeCell ref="K56:P56"/>
    <mergeCell ref="Q56:R56"/>
    <mergeCell ref="A57:E57"/>
    <mergeCell ref="F57:G57"/>
    <mergeCell ref="H57:I57"/>
    <mergeCell ref="K57:P57"/>
    <mergeCell ref="Q57:R57"/>
    <mergeCell ref="K53:R53"/>
    <mergeCell ref="A62:F62"/>
    <mergeCell ref="G62:I62"/>
    <mergeCell ref="B65:R65"/>
    <mergeCell ref="B66:R66"/>
    <mergeCell ref="A59:E59"/>
    <mergeCell ref="F59:G59"/>
    <mergeCell ref="H59:I59"/>
    <mergeCell ref="K59:P59"/>
    <mergeCell ref="Q59:R59"/>
    <mergeCell ref="F60:G60"/>
    <mergeCell ref="H60:I60"/>
    <mergeCell ref="Q60:R60"/>
    <mergeCell ref="D60:E60"/>
    <mergeCell ref="N60:P60"/>
  </mergeCells>
  <conditionalFormatting sqref="A15:A29">
    <cfRule type="expression" dxfId="5" priority="5">
      <formula>AND(ISBLANK(A15),C15&gt;0)</formula>
    </cfRule>
  </conditionalFormatting>
  <conditionalFormatting sqref="A40:A44">
    <cfRule type="expression" dxfId="4" priority="6">
      <formula>AND(ISBLANK(A40),C40&gt;0)</formula>
    </cfRule>
  </conditionalFormatting>
  <conditionalFormatting sqref="A55:A59">
    <cfRule type="expression" dxfId="3" priority="1">
      <formula>AND(ISBLANK(A55),C55&gt;0)</formula>
    </cfRule>
  </conditionalFormatting>
  <conditionalFormatting sqref="K15:K29">
    <cfRule type="expression" dxfId="2" priority="4">
      <formula>AND(ISBLANK(K15),M15&gt;0)</formula>
    </cfRule>
  </conditionalFormatting>
  <conditionalFormatting sqref="K40:K44">
    <cfRule type="expression" dxfId="1" priority="3">
      <formula>AND(ISBLANK(K40),M40&gt;0)</formula>
    </cfRule>
  </conditionalFormatting>
  <conditionalFormatting sqref="K55:K59">
    <cfRule type="expression" dxfId="0" priority="2">
      <formula>AND(ISBLANK(K55),M55&gt;0)</formula>
    </cfRule>
  </conditionalFormatting>
  <dataValidations count="2">
    <dataValidation type="decimal" operator="greaterThanOrEqual" allowBlank="1" showErrorMessage="1" errorTitle="Dollar Values ONLY" error="Enter only positive dollar values to the nearest penny or leave as zero." sqref="Q15:R29 D50 F55:I59 D10:F10 Q40:R44 D35:F35 F40:I44 Q55:R59" xr:uid="{CCDCC817-ED32-43D2-BDDE-A764256DB51D}">
      <formula1>0</formula1>
    </dataValidation>
    <dataValidation type="decimal" operator="greaterThanOrEqual" allowBlank="1" showErrorMessage="1" sqref="G15:I29" xr:uid="{EF094EB9-00F2-4FC6-8D46-CEB31690D52D}">
      <formula1>0</formula1>
    </dataValidation>
  </dataValidations>
  <pageMargins left="0.7" right="0.7" top="0.75" bottom="0.75" header="0.3" footer="0.3"/>
  <pageSetup scale="58" fitToHeight="0" orientation="portrait" r:id="rId1"/>
  <colBreaks count="1" manualBreakCount="1">
    <brk id="19" max="8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C463F5-9ACA-40EE-9BFD-E9442F4C071A}">
          <x14:formula1>
            <xm:f>LookupData!$A$72:$A$81</xm:f>
          </x14:formula1>
          <xm:sqref>K5:M5</xm:sqref>
        </x14:dataValidation>
        <x14:dataValidation type="list" allowBlank="1" showInputMessage="1" showErrorMessage="1" xr:uid="{FDAC754F-4050-4F2D-A233-4538A88A3A1E}">
          <x14:formula1>
            <xm:f>LookupData!$E$3:$E$69</xm:f>
          </x14:formula1>
          <xm:sqref>D4:G4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54E2-96F9-4537-ABB0-AD5DBFCCDBB7}">
  <sheetPr codeName="Sheet5"/>
  <dimension ref="A1:R27"/>
  <sheetViews>
    <sheetView zoomScaleNormal="100" zoomScaleSheetLayoutView="100" workbookViewId="0">
      <selection activeCell="D5" sqref="D5:F5"/>
    </sheetView>
  </sheetViews>
  <sheetFormatPr defaultRowHeight="15" x14ac:dyDescent="0.25"/>
  <cols>
    <col min="2" max="4" width="12.28515625" customWidth="1"/>
    <col min="5" max="10" width="18.7109375" customWidth="1"/>
  </cols>
  <sheetData>
    <row r="1" spans="1:11" s="27" customFormat="1" ht="22.5" x14ac:dyDescent="0.3">
      <c r="A1" s="61" t="s">
        <v>165</v>
      </c>
      <c r="B1" s="61"/>
      <c r="C1" s="61"/>
      <c r="D1" s="61"/>
      <c r="E1" s="61"/>
      <c r="F1" s="61"/>
      <c r="G1" s="61"/>
      <c r="H1" s="28"/>
      <c r="I1" s="28"/>
      <c r="J1" s="28"/>
      <c r="K1" s="28"/>
    </row>
    <row r="2" spans="1:11" s="27" customFormat="1" ht="19.5" x14ac:dyDescent="0.3">
      <c r="A2" s="61" t="str">
        <f>"County Fiscal Year "&amp;ReportInfo!S1&amp;"-"&amp;(ReportInfo!S1+1)</f>
        <v>County Fiscal Year 2024-2025</v>
      </c>
      <c r="B2" s="61"/>
      <c r="C2" s="61"/>
      <c r="D2" s="61"/>
      <c r="E2" s="28"/>
      <c r="F2" s="28"/>
      <c r="G2" s="28"/>
      <c r="H2" s="28"/>
      <c r="I2" s="28"/>
    </row>
    <row r="3" spans="1:11" x14ac:dyDescent="0.25">
      <c r="B3" s="177" t="s">
        <v>143</v>
      </c>
    </row>
    <row r="4" spans="1:11" ht="16.5" x14ac:dyDescent="0.25">
      <c r="B4" s="62" t="s">
        <v>0</v>
      </c>
      <c r="C4" s="62"/>
      <c r="D4" s="175" t="str">
        <f>IF('Qtr 1 Oct-Dec'!$D$4="","",'Qtr 1 Oct-Dec'!$D$4)</f>
        <v/>
      </c>
      <c r="E4" s="175"/>
      <c r="F4" s="175"/>
    </row>
    <row r="5" spans="1:11" ht="15.75" customHeight="1" x14ac:dyDescent="0.25">
      <c r="B5" s="62" t="s">
        <v>1</v>
      </c>
      <c r="C5" s="62"/>
      <c r="D5" s="72">
        <f>'Qtr 1 Oct-Dec'!D5</f>
        <v>0</v>
      </c>
      <c r="E5" s="72"/>
      <c r="F5" s="72"/>
      <c r="I5" s="63" t="str">
        <f>'Qtr 1 Oct-Dec'!O5</f>
        <v>CCOC Form Version 2
Updated: 11/18/2024</v>
      </c>
      <c r="J5" s="63"/>
    </row>
    <row r="6" spans="1:11" ht="15.75" x14ac:dyDescent="0.25">
      <c r="B6" s="62" t="s">
        <v>2</v>
      </c>
      <c r="C6" s="62"/>
      <c r="D6" s="73">
        <f>'Qtr 1 Oct-Dec'!D6</f>
        <v>0</v>
      </c>
      <c r="E6" s="73"/>
      <c r="F6" s="73"/>
      <c r="I6" s="63"/>
      <c r="J6" s="63"/>
    </row>
    <row r="8" spans="1:11" ht="15.75" thickBot="1" x14ac:dyDescent="0.3"/>
    <row r="9" spans="1:11" s="31" customFormat="1" ht="16.5" thickBot="1" x14ac:dyDescent="0.35">
      <c r="B9" s="32"/>
      <c r="C9" s="32"/>
      <c r="D9" s="32"/>
      <c r="E9" s="33" t="s">
        <v>97</v>
      </c>
      <c r="F9" s="33" t="s">
        <v>98</v>
      </c>
      <c r="G9" s="33" t="s">
        <v>99</v>
      </c>
      <c r="H9" s="33" t="s">
        <v>100</v>
      </c>
      <c r="I9" s="34" t="str">
        <f>"CFY "&amp;ReportInfo!S1&amp;"-"&amp;(ReportInfo!S1+1)</f>
        <v>CFY 2024-2025</v>
      </c>
    </row>
    <row r="10" spans="1:11" s="31" customFormat="1" ht="16.5" thickBot="1" x14ac:dyDescent="0.35">
      <c r="A10" s="162" t="s">
        <v>155</v>
      </c>
      <c r="B10" s="163"/>
      <c r="C10" s="163"/>
      <c r="D10" s="171"/>
      <c r="E10" s="35">
        <f>'Qtr 1 Oct-Dec'!$D$10</f>
        <v>0</v>
      </c>
      <c r="F10" s="35">
        <f>'Qtr 2 Jan-Mar'!$D$10</f>
        <v>0</v>
      </c>
      <c r="G10" s="35">
        <f>'Qtr 3 Apr-Jun'!$D$10</f>
        <v>0</v>
      </c>
      <c r="H10" s="35">
        <f>'Qtr 4 Jul-Sep'!$D$10</f>
        <v>0</v>
      </c>
      <c r="I10" s="36">
        <f>SUM(E10:H10)</f>
        <v>0</v>
      </c>
    </row>
    <row r="11" spans="1:11" s="31" customFormat="1" ht="16.5" thickBot="1" x14ac:dyDescent="0.35">
      <c r="A11" s="32"/>
      <c r="B11" s="32"/>
      <c r="C11" s="32"/>
      <c r="D11" s="32"/>
      <c r="E11" s="37"/>
      <c r="F11" s="37"/>
      <c r="G11" s="38"/>
      <c r="H11" s="38"/>
      <c r="I11" s="39"/>
    </row>
    <row r="12" spans="1:11" s="31" customFormat="1" ht="16.5" thickBot="1" x14ac:dyDescent="0.35">
      <c r="A12" s="162" t="s">
        <v>156</v>
      </c>
      <c r="B12" s="163"/>
      <c r="C12" s="163"/>
      <c r="D12" s="171"/>
      <c r="E12" s="40">
        <f>'Qtr 1 Oct-Dec'!$D$35</f>
        <v>0</v>
      </c>
      <c r="F12" s="40">
        <f>'Qtr 2 Jan-Mar'!$D$35</f>
        <v>0</v>
      </c>
      <c r="G12" s="40">
        <f>'Qtr 3 Apr-Jun'!$D$35</f>
        <v>0</v>
      </c>
      <c r="H12" s="40">
        <f>'Qtr 4 Jul-Sep'!$D$35</f>
        <v>0</v>
      </c>
      <c r="I12" s="41">
        <f>SUM(E12:H12)</f>
        <v>0</v>
      </c>
    </row>
    <row r="13" spans="1:11" s="31" customFormat="1" ht="16.5" thickBot="1" x14ac:dyDescent="0.35">
      <c r="A13" s="32"/>
      <c r="B13" s="32"/>
      <c r="C13" s="32"/>
      <c r="D13" s="32"/>
      <c r="E13" s="37"/>
      <c r="F13" s="37"/>
      <c r="G13" s="38"/>
      <c r="H13" s="38"/>
      <c r="I13" s="39"/>
    </row>
    <row r="14" spans="1:11" s="31" customFormat="1" ht="16.5" thickBot="1" x14ac:dyDescent="0.35">
      <c r="A14" s="162" t="s">
        <v>157</v>
      </c>
      <c r="B14" s="163"/>
      <c r="C14" s="163"/>
      <c r="D14" s="171"/>
      <c r="E14" s="35">
        <f>'Qtr 1 Oct-Dec'!$D$50</f>
        <v>0</v>
      </c>
      <c r="F14" s="35">
        <f>'Qtr 2 Jan-Mar'!$D$50</f>
        <v>0</v>
      </c>
      <c r="G14" s="35">
        <f>'Qtr 3 Apr-Jun'!$D$50</f>
        <v>0</v>
      </c>
      <c r="H14" s="35">
        <f>'Qtr 4 Jul-Sep'!$D$50</f>
        <v>0</v>
      </c>
      <c r="I14" s="42">
        <f>SUM(E14:H14)</f>
        <v>0</v>
      </c>
    </row>
    <row r="15" spans="1:11" s="31" customFormat="1" ht="21.75" customHeight="1" thickTop="1" thickBot="1" x14ac:dyDescent="0.35">
      <c r="A15" s="43"/>
      <c r="B15" s="43"/>
      <c r="C15" s="43"/>
      <c r="D15" s="43"/>
      <c r="F15" s="44"/>
      <c r="G15" s="162" t="s">
        <v>135</v>
      </c>
      <c r="H15" s="171"/>
      <c r="I15" s="45">
        <f>SUM(I10+I12+I14)</f>
        <v>0</v>
      </c>
    </row>
    <row r="16" spans="1:11" s="31" customFormat="1" ht="16.5" thickBot="1" x14ac:dyDescent="0.35">
      <c r="A16" s="44"/>
      <c r="B16" s="44"/>
      <c r="C16" s="44"/>
      <c r="D16" s="44"/>
      <c r="F16" s="44"/>
      <c r="G16" s="44"/>
      <c r="H16" s="44"/>
      <c r="I16" s="44"/>
      <c r="J16" s="44"/>
    </row>
    <row r="17" spans="1:18" s="31" customFormat="1" ht="16.5" thickBot="1" x14ac:dyDescent="0.35">
      <c r="A17" s="162" t="s">
        <v>158</v>
      </c>
      <c r="B17" s="163"/>
      <c r="C17" s="163"/>
      <c r="D17" s="171"/>
      <c r="E17" s="46">
        <f>'Qtr 1 Oct-Dec'!$G$32</f>
        <v>0</v>
      </c>
      <c r="F17" s="46">
        <f>'Qtr 2 Jan-Mar'!$G$32</f>
        <v>0</v>
      </c>
      <c r="G17" s="46">
        <f>'Qtr 3 Apr-Jun'!$G$32</f>
        <v>0</v>
      </c>
      <c r="H17" s="46">
        <f>'Qtr 4 Jul-Sep'!$G$32</f>
        <v>0</v>
      </c>
      <c r="I17" s="47">
        <f>SUM(E17:H17)</f>
        <v>0</v>
      </c>
    </row>
    <row r="18" spans="1:18" s="31" customFormat="1" ht="16.5" thickBot="1" x14ac:dyDescent="0.35">
      <c r="A18" s="44"/>
      <c r="B18" s="44"/>
      <c r="C18" s="44"/>
      <c r="D18" s="44"/>
      <c r="E18" s="48"/>
      <c r="F18" s="48"/>
      <c r="G18" s="48"/>
      <c r="H18" s="48"/>
      <c r="I18" s="44"/>
    </row>
    <row r="19" spans="1:18" s="31" customFormat="1" ht="16.5" thickBot="1" x14ac:dyDescent="0.35">
      <c r="A19" s="162" t="s">
        <v>159</v>
      </c>
      <c r="B19" s="163"/>
      <c r="C19" s="163"/>
      <c r="D19" s="171"/>
      <c r="E19" s="49">
        <f>'Qtr 1 Oct-Dec'!$G$47</f>
        <v>0</v>
      </c>
      <c r="F19" s="49">
        <f>'Qtr 2 Jan-Mar'!$G$47</f>
        <v>0</v>
      </c>
      <c r="G19" s="49">
        <f>'Qtr 3 Apr-Jun'!$G$47</f>
        <v>0</v>
      </c>
      <c r="H19" s="49">
        <f>'Qtr 4 Jul-Sep'!$G$47</f>
        <v>0</v>
      </c>
      <c r="I19" s="50">
        <f>SUM(E19:H19)</f>
        <v>0</v>
      </c>
    </row>
    <row r="20" spans="1:18" s="31" customFormat="1" ht="16.5" thickBot="1" x14ac:dyDescent="0.35">
      <c r="A20" s="44"/>
      <c r="B20" s="44"/>
      <c r="C20" s="44"/>
      <c r="D20" s="44"/>
      <c r="E20" s="48"/>
      <c r="F20" s="48"/>
      <c r="G20" s="48"/>
      <c r="H20" s="48"/>
      <c r="I20" s="44"/>
    </row>
    <row r="21" spans="1:18" s="31" customFormat="1" ht="16.5" thickBot="1" x14ac:dyDescent="0.35">
      <c r="A21" s="162" t="s">
        <v>160</v>
      </c>
      <c r="B21" s="163"/>
      <c r="C21" s="163"/>
      <c r="D21" s="171"/>
      <c r="E21" s="46">
        <f>'Qtr 1 Oct-Dec'!$G$62</f>
        <v>0</v>
      </c>
      <c r="F21" s="46">
        <f>'Qtr 2 Jan-Mar'!$G$62</f>
        <v>0</v>
      </c>
      <c r="G21" s="46">
        <f>'Qtr 3 Apr-Jun'!$G$62</f>
        <v>0</v>
      </c>
      <c r="H21" s="46">
        <f>'Qtr 4 Jul-Sep'!$G$62</f>
        <v>0</v>
      </c>
      <c r="I21" s="47">
        <f>SUM(E21:H21)</f>
        <v>0</v>
      </c>
    </row>
    <row r="22" spans="1:18" s="31" customFormat="1" ht="17.25" thickTop="1" thickBot="1" x14ac:dyDescent="0.35">
      <c r="G22" s="162" t="s">
        <v>136</v>
      </c>
      <c r="H22" s="171"/>
      <c r="I22" s="45">
        <f>SUM(I17+I19+I21)</f>
        <v>0</v>
      </c>
    </row>
    <row r="23" spans="1:18" s="29" customFormat="1" ht="13.5" x14ac:dyDescent="0.25"/>
    <row r="24" spans="1:18" s="29" customFormat="1" ht="13.5" x14ac:dyDescent="0.25"/>
    <row r="25" spans="1:18" s="29" customFormat="1" ht="13.5" x14ac:dyDescent="0.25">
      <c r="A25" s="51"/>
      <c r="B25" s="178" t="s">
        <v>164</v>
      </c>
      <c r="C25" s="178"/>
      <c r="D25" s="178"/>
      <c r="E25" s="178"/>
      <c r="F25" s="178"/>
      <c r="G25" s="178"/>
      <c r="H25" s="178"/>
      <c r="I25" s="178"/>
      <c r="J25" s="178"/>
    </row>
    <row r="26" spans="1:18" s="29" customFormat="1" ht="13.5" x14ac:dyDescent="0.25">
      <c r="A26" s="53"/>
    </row>
    <row r="27" spans="1:18" s="29" customFormat="1" ht="13.5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</sheetData>
  <sheetProtection algorithmName="SHA-512" hashValue="z7EuOa8G0fd6LBWu4jOjDgeZzzfd9OvAB3ANN+EcVdxj6SUUf+b9XF7HbCH9YpUyRZM46mDW5T9jVqgav9xN0g==" saltValue="pyLVlu7dzJ0FgSJl5kcyBw==" spinCount="100000" sheet="1" objects="1" scenarios="1" selectLockedCells="1"/>
  <mergeCells count="18">
    <mergeCell ref="B25:J25"/>
    <mergeCell ref="I5:J6"/>
    <mergeCell ref="G15:H15"/>
    <mergeCell ref="G22:H22"/>
    <mergeCell ref="A10:D10"/>
    <mergeCell ref="A12:D12"/>
    <mergeCell ref="A14:D14"/>
    <mergeCell ref="A17:D17"/>
    <mergeCell ref="A19:D19"/>
    <mergeCell ref="A21:D21"/>
    <mergeCell ref="B4:C4"/>
    <mergeCell ref="D4:F4"/>
    <mergeCell ref="A1:G1"/>
    <mergeCell ref="A2:D2"/>
    <mergeCell ref="B6:C6"/>
    <mergeCell ref="B5:C5"/>
    <mergeCell ref="D5:F5"/>
    <mergeCell ref="D6:F6"/>
  </mergeCells>
  <dataValidations count="1">
    <dataValidation type="decimal" operator="greaterThanOrEqual" allowBlank="1" showErrorMessage="1" errorTitle="Dollar Values ONLY" error="Enter only positive dollar values to the nearest penny or leave as zero." sqref="E12:I12 E19:I19 E17:I17 E10:I10 E21:I21 E14:I14 I15 I22" xr:uid="{83F23400-6922-414C-98F8-3933771A407A}">
      <formula1>0</formula1>
    </dataValidation>
  </dataValidations>
  <pageMargins left="0.7" right="0.7" top="0.75" bottom="0.75" header="0.3" footer="0.3"/>
  <pageSetup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D1257-B861-4FDC-80F2-52A79DC89322}">
  <sheetPr codeName="Sheet6"/>
  <dimension ref="A1:E86"/>
  <sheetViews>
    <sheetView workbookViewId="0">
      <pane xSplit="3" ySplit="2" topLeftCell="D51" activePane="bottomRight" state="frozen"/>
      <selection pane="topRight" activeCell="D1" sqref="D1"/>
      <selection pane="bottomLeft" activeCell="A3" sqref="A3"/>
      <selection pane="bottomRight"/>
    </sheetView>
  </sheetViews>
  <sheetFormatPr defaultRowHeight="12.75" x14ac:dyDescent="0.2"/>
  <cols>
    <col min="1" max="4" width="9.140625" style="2"/>
    <col min="5" max="5" width="11.28515625" style="2" bestFit="1" customWidth="1"/>
    <col min="6" max="6" width="14.7109375" style="2" customWidth="1"/>
    <col min="7" max="8" width="10.7109375" style="2" customWidth="1"/>
    <col min="9" max="9" width="12.42578125" style="2" customWidth="1"/>
    <col min="10" max="10" width="11" style="2" bestFit="1" customWidth="1"/>
    <col min="11" max="16384" width="9.140625" style="2"/>
  </cols>
  <sheetData>
    <row r="1" spans="1:5" x14ac:dyDescent="0.2">
      <c r="A1" s="1"/>
      <c r="B1" s="1"/>
      <c r="C1" s="1"/>
      <c r="D1" s="1"/>
      <c r="E1" s="1"/>
    </row>
    <row r="2" spans="1:5" x14ac:dyDescent="0.2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</row>
    <row r="3" spans="1:5" x14ac:dyDescent="0.2">
      <c r="A3" s="1">
        <v>1</v>
      </c>
      <c r="B3" s="1">
        <v>1</v>
      </c>
      <c r="C3" s="1" t="s">
        <v>19</v>
      </c>
      <c r="D3" s="1" t="s">
        <v>19</v>
      </c>
      <c r="E3" s="1" t="s">
        <v>19</v>
      </c>
    </row>
    <row r="4" spans="1:5" x14ac:dyDescent="0.2">
      <c r="A4" s="1">
        <v>2</v>
      </c>
      <c r="B4" s="1">
        <v>1</v>
      </c>
      <c r="C4" s="1" t="s">
        <v>20</v>
      </c>
      <c r="D4" s="1" t="s">
        <v>20</v>
      </c>
      <c r="E4" s="1" t="s">
        <v>20</v>
      </c>
    </row>
    <row r="5" spans="1:5" x14ac:dyDescent="0.2">
      <c r="A5" s="1">
        <v>3</v>
      </c>
      <c r="B5" s="1">
        <v>1</v>
      </c>
      <c r="C5" s="1" t="s">
        <v>21</v>
      </c>
      <c r="D5" s="1" t="s">
        <v>21</v>
      </c>
      <c r="E5" s="1" t="s">
        <v>21</v>
      </c>
    </row>
    <row r="6" spans="1:5" x14ac:dyDescent="0.2">
      <c r="A6" s="1">
        <v>4</v>
      </c>
      <c r="B6" s="1">
        <v>1</v>
      </c>
      <c r="C6" s="1" t="s">
        <v>22</v>
      </c>
      <c r="D6" s="1" t="s">
        <v>22</v>
      </c>
      <c r="E6" s="1" t="s">
        <v>22</v>
      </c>
    </row>
    <row r="7" spans="1:5" x14ac:dyDescent="0.2">
      <c r="A7" s="1">
        <v>5</v>
      </c>
      <c r="B7" s="1">
        <v>1</v>
      </c>
      <c r="C7" s="1" t="s">
        <v>23</v>
      </c>
      <c r="D7" s="1" t="s">
        <v>23</v>
      </c>
      <c r="E7" s="1" t="s">
        <v>23</v>
      </c>
    </row>
    <row r="8" spans="1:5" x14ac:dyDescent="0.2">
      <c r="A8" s="1">
        <v>6</v>
      </c>
      <c r="B8" s="1">
        <v>1</v>
      </c>
      <c r="C8" s="1" t="s">
        <v>24</v>
      </c>
      <c r="D8" s="1" t="s">
        <v>24</v>
      </c>
      <c r="E8" s="1" t="s">
        <v>24</v>
      </c>
    </row>
    <row r="9" spans="1:5" x14ac:dyDescent="0.2">
      <c r="A9" s="1">
        <v>7</v>
      </c>
      <c r="B9" s="1">
        <v>1</v>
      </c>
      <c r="C9" s="1" t="s">
        <v>25</v>
      </c>
      <c r="D9" s="1" t="s">
        <v>25</v>
      </c>
      <c r="E9" s="1" t="s">
        <v>25</v>
      </c>
    </row>
    <row r="10" spans="1:5" x14ac:dyDescent="0.2">
      <c r="A10" s="1">
        <v>8</v>
      </c>
      <c r="B10" s="1">
        <v>1</v>
      </c>
      <c r="C10" s="1" t="s">
        <v>26</v>
      </c>
      <c r="D10" s="1" t="s">
        <v>26</v>
      </c>
      <c r="E10" s="1" t="s">
        <v>26</v>
      </c>
    </row>
    <row r="11" spans="1:5" x14ac:dyDescent="0.2">
      <c r="A11" s="1">
        <v>9</v>
      </c>
      <c r="B11" s="1">
        <v>1</v>
      </c>
      <c r="C11" s="1" t="s">
        <v>27</v>
      </c>
      <c r="D11" s="1" t="s">
        <v>27</v>
      </c>
      <c r="E11" s="1" t="s">
        <v>27</v>
      </c>
    </row>
    <row r="12" spans="1:5" x14ac:dyDescent="0.2">
      <c r="A12" s="1">
        <v>10</v>
      </c>
      <c r="B12" s="1">
        <v>1</v>
      </c>
      <c r="C12" s="1" t="s">
        <v>28</v>
      </c>
      <c r="D12" s="1" t="s">
        <v>28</v>
      </c>
      <c r="E12" s="1" t="s">
        <v>28</v>
      </c>
    </row>
    <row r="13" spans="1:5" x14ac:dyDescent="0.2">
      <c r="A13" s="1">
        <v>11</v>
      </c>
      <c r="B13" s="1">
        <v>1</v>
      </c>
      <c r="C13" s="1" t="s">
        <v>29</v>
      </c>
      <c r="D13" s="1" t="s">
        <v>29</v>
      </c>
      <c r="E13" s="1" t="s">
        <v>29</v>
      </c>
    </row>
    <row r="14" spans="1:5" x14ac:dyDescent="0.2">
      <c r="A14" s="1">
        <v>12</v>
      </c>
      <c r="B14" s="1">
        <v>1</v>
      </c>
      <c r="C14" s="1" t="s">
        <v>30</v>
      </c>
      <c r="D14" s="1" t="s">
        <v>30</v>
      </c>
      <c r="E14" s="1" t="s">
        <v>30</v>
      </c>
    </row>
    <row r="15" spans="1:5" x14ac:dyDescent="0.2">
      <c r="A15" s="1">
        <v>14</v>
      </c>
      <c r="B15" s="1">
        <v>1</v>
      </c>
      <c r="C15" s="1" t="s">
        <v>31</v>
      </c>
      <c r="D15" s="1" t="s">
        <v>31</v>
      </c>
      <c r="E15" s="1" t="s">
        <v>32</v>
      </c>
    </row>
    <row r="16" spans="1:5" x14ac:dyDescent="0.2">
      <c r="A16" s="1">
        <v>15</v>
      </c>
      <c r="B16" s="1">
        <v>1</v>
      </c>
      <c r="C16" s="1" t="s">
        <v>33</v>
      </c>
      <c r="D16" s="1" t="s">
        <v>33</v>
      </c>
      <c r="E16" s="1" t="s">
        <v>33</v>
      </c>
    </row>
    <row r="17" spans="1:5" x14ac:dyDescent="0.2">
      <c r="A17" s="1">
        <v>16</v>
      </c>
      <c r="B17" s="1">
        <v>1</v>
      </c>
      <c r="C17" s="1" t="s">
        <v>34</v>
      </c>
      <c r="D17" s="1" t="s">
        <v>34</v>
      </c>
      <c r="E17" s="1" t="s">
        <v>34</v>
      </c>
    </row>
    <row r="18" spans="1:5" x14ac:dyDescent="0.2">
      <c r="A18" s="1">
        <v>17</v>
      </c>
      <c r="B18" s="1">
        <v>1</v>
      </c>
      <c r="C18" s="1" t="s">
        <v>35</v>
      </c>
      <c r="D18" s="1" t="s">
        <v>35</v>
      </c>
      <c r="E18" s="1" t="s">
        <v>35</v>
      </c>
    </row>
    <row r="19" spans="1:5" x14ac:dyDescent="0.2">
      <c r="A19" s="1">
        <v>18</v>
      </c>
      <c r="B19" s="1">
        <v>1</v>
      </c>
      <c r="C19" s="1" t="s">
        <v>36</v>
      </c>
      <c r="D19" s="1" t="s">
        <v>36</v>
      </c>
      <c r="E19" s="1" t="s">
        <v>36</v>
      </c>
    </row>
    <row r="20" spans="1:5" x14ac:dyDescent="0.2">
      <c r="A20" s="1">
        <v>19</v>
      </c>
      <c r="B20" s="1">
        <v>1</v>
      </c>
      <c r="C20" s="1" t="s">
        <v>37</v>
      </c>
      <c r="D20" s="1" t="s">
        <v>37</v>
      </c>
      <c r="E20" s="1" t="s">
        <v>37</v>
      </c>
    </row>
    <row r="21" spans="1:5" x14ac:dyDescent="0.2">
      <c r="A21" s="1">
        <v>20</v>
      </c>
      <c r="B21" s="1">
        <v>1</v>
      </c>
      <c r="C21" s="1" t="s">
        <v>38</v>
      </c>
      <c r="D21" s="1" t="s">
        <v>38</v>
      </c>
      <c r="E21" s="1" t="s">
        <v>38</v>
      </c>
    </row>
    <row r="22" spans="1:5" x14ac:dyDescent="0.2">
      <c r="A22" s="1">
        <v>21</v>
      </c>
      <c r="B22" s="1">
        <v>1</v>
      </c>
      <c r="C22" s="1" t="s">
        <v>39</v>
      </c>
      <c r="D22" s="1" t="s">
        <v>39</v>
      </c>
      <c r="E22" s="1" t="s">
        <v>39</v>
      </c>
    </row>
    <row r="23" spans="1:5" x14ac:dyDescent="0.2">
      <c r="A23" s="1">
        <v>22</v>
      </c>
      <c r="B23" s="1">
        <v>1</v>
      </c>
      <c r="C23" s="1" t="s">
        <v>40</v>
      </c>
      <c r="D23" s="1" t="s">
        <v>40</v>
      </c>
      <c r="E23" s="1" t="s">
        <v>40</v>
      </c>
    </row>
    <row r="24" spans="1:5" x14ac:dyDescent="0.2">
      <c r="A24" s="1">
        <v>23</v>
      </c>
      <c r="B24" s="1">
        <v>1</v>
      </c>
      <c r="C24" s="1" t="s">
        <v>41</v>
      </c>
      <c r="D24" s="1" t="s">
        <v>41</v>
      </c>
      <c r="E24" s="1" t="s">
        <v>41</v>
      </c>
    </row>
    <row r="25" spans="1:5" x14ac:dyDescent="0.2">
      <c r="A25" s="1">
        <v>24</v>
      </c>
      <c r="B25" s="1">
        <v>1</v>
      </c>
      <c r="C25" s="1" t="s">
        <v>42</v>
      </c>
      <c r="D25" s="1" t="s">
        <v>42</v>
      </c>
      <c r="E25" s="1" t="s">
        <v>42</v>
      </c>
    </row>
    <row r="26" spans="1:5" x14ac:dyDescent="0.2">
      <c r="A26" s="1">
        <v>25</v>
      </c>
      <c r="B26" s="1">
        <v>1</v>
      </c>
      <c r="C26" s="1" t="s">
        <v>43</v>
      </c>
      <c r="D26" s="1" t="s">
        <v>43</v>
      </c>
      <c r="E26" s="1" t="s">
        <v>43</v>
      </c>
    </row>
    <row r="27" spans="1:5" x14ac:dyDescent="0.2">
      <c r="A27" s="1">
        <v>26</v>
      </c>
      <c r="B27" s="1">
        <v>1</v>
      </c>
      <c r="C27" s="1" t="s">
        <v>44</v>
      </c>
      <c r="D27" s="1" t="s">
        <v>44</v>
      </c>
      <c r="E27" s="1" t="s">
        <v>44</v>
      </c>
    </row>
    <row r="28" spans="1:5" x14ac:dyDescent="0.2">
      <c r="A28" s="1">
        <v>27</v>
      </c>
      <c r="B28" s="1">
        <v>1</v>
      </c>
      <c r="C28" s="1" t="s">
        <v>45</v>
      </c>
      <c r="D28" s="1" t="s">
        <v>45</v>
      </c>
      <c r="E28" s="1" t="s">
        <v>45</v>
      </c>
    </row>
    <row r="29" spans="1:5" x14ac:dyDescent="0.2">
      <c r="A29" s="1">
        <v>28</v>
      </c>
      <c r="B29" s="1">
        <v>1</v>
      </c>
      <c r="C29" s="1" t="s">
        <v>46</v>
      </c>
      <c r="D29" s="1" t="s">
        <v>46</v>
      </c>
      <c r="E29" s="1" t="s">
        <v>46</v>
      </c>
    </row>
    <row r="30" spans="1:5" x14ac:dyDescent="0.2">
      <c r="A30" s="1">
        <v>29</v>
      </c>
      <c r="B30" s="1">
        <v>1</v>
      </c>
      <c r="C30" s="1" t="s">
        <v>47</v>
      </c>
      <c r="D30" s="1" t="s">
        <v>47</v>
      </c>
      <c r="E30" s="1" t="s">
        <v>47</v>
      </c>
    </row>
    <row r="31" spans="1:5" x14ac:dyDescent="0.2">
      <c r="A31" s="1">
        <v>30</v>
      </c>
      <c r="B31" s="1">
        <v>1</v>
      </c>
      <c r="C31" s="1" t="s">
        <v>48</v>
      </c>
      <c r="D31" s="1" t="s">
        <v>48</v>
      </c>
      <c r="E31" s="1" t="s">
        <v>48</v>
      </c>
    </row>
    <row r="32" spans="1:5" x14ac:dyDescent="0.2">
      <c r="A32" s="1">
        <v>31</v>
      </c>
      <c r="B32" s="1">
        <v>1</v>
      </c>
      <c r="C32" s="1" t="s">
        <v>49</v>
      </c>
      <c r="D32" s="1" t="s">
        <v>49</v>
      </c>
      <c r="E32" s="1" t="s">
        <v>49</v>
      </c>
    </row>
    <row r="33" spans="1:5" x14ac:dyDescent="0.2">
      <c r="A33" s="1">
        <v>32</v>
      </c>
      <c r="B33" s="1">
        <v>1</v>
      </c>
      <c r="C33" s="1" t="s">
        <v>50</v>
      </c>
      <c r="D33" s="1" t="s">
        <v>50</v>
      </c>
      <c r="E33" s="1" t="s">
        <v>50</v>
      </c>
    </row>
    <row r="34" spans="1:5" x14ac:dyDescent="0.2">
      <c r="A34" s="1">
        <v>33</v>
      </c>
      <c r="B34" s="1">
        <v>1</v>
      </c>
      <c r="C34" s="1" t="s">
        <v>51</v>
      </c>
      <c r="D34" s="1" t="s">
        <v>51</v>
      </c>
      <c r="E34" s="1" t="s">
        <v>51</v>
      </c>
    </row>
    <row r="35" spans="1:5" x14ac:dyDescent="0.2">
      <c r="A35" s="1">
        <v>34</v>
      </c>
      <c r="B35" s="1">
        <v>1</v>
      </c>
      <c r="C35" s="1" t="s">
        <v>52</v>
      </c>
      <c r="D35" s="1" t="s">
        <v>52</v>
      </c>
      <c r="E35" s="1" t="s">
        <v>52</v>
      </c>
    </row>
    <row r="36" spans="1:5" x14ac:dyDescent="0.2">
      <c r="A36" s="1">
        <v>35</v>
      </c>
      <c r="B36" s="1">
        <v>1</v>
      </c>
      <c r="C36" s="1" t="s">
        <v>53</v>
      </c>
      <c r="D36" s="1" t="s">
        <v>53</v>
      </c>
      <c r="E36" s="1" t="s">
        <v>53</v>
      </c>
    </row>
    <row r="37" spans="1:5" x14ac:dyDescent="0.2">
      <c r="A37" s="1">
        <v>36</v>
      </c>
      <c r="B37" s="1">
        <v>1</v>
      </c>
      <c r="C37" s="1" t="s">
        <v>54</v>
      </c>
      <c r="D37" s="1" t="s">
        <v>54</v>
      </c>
      <c r="E37" s="1" t="s">
        <v>54</v>
      </c>
    </row>
    <row r="38" spans="1:5" x14ac:dyDescent="0.2">
      <c r="A38" s="1">
        <v>37</v>
      </c>
      <c r="B38" s="1">
        <v>1</v>
      </c>
      <c r="C38" s="1" t="s">
        <v>55</v>
      </c>
      <c r="D38" s="1" t="s">
        <v>55</v>
      </c>
      <c r="E38" s="1" t="s">
        <v>55</v>
      </c>
    </row>
    <row r="39" spans="1:5" x14ac:dyDescent="0.2">
      <c r="A39" s="1">
        <v>38</v>
      </c>
      <c r="B39" s="1">
        <v>1</v>
      </c>
      <c r="C39" s="1" t="s">
        <v>56</v>
      </c>
      <c r="D39" s="1" t="s">
        <v>56</v>
      </c>
      <c r="E39" s="1" t="s">
        <v>56</v>
      </c>
    </row>
    <row r="40" spans="1:5" x14ac:dyDescent="0.2">
      <c r="A40" s="1">
        <v>39</v>
      </c>
      <c r="B40" s="1">
        <v>1</v>
      </c>
      <c r="C40" s="1" t="s">
        <v>57</v>
      </c>
      <c r="D40" s="1" t="s">
        <v>57</v>
      </c>
      <c r="E40" s="1" t="s">
        <v>57</v>
      </c>
    </row>
    <row r="41" spans="1:5" x14ac:dyDescent="0.2">
      <c r="A41" s="1">
        <v>40</v>
      </c>
      <c r="B41" s="1">
        <v>1</v>
      </c>
      <c r="C41" s="1" t="s">
        <v>58</v>
      </c>
      <c r="D41" s="1" t="s">
        <v>58</v>
      </c>
      <c r="E41" s="1" t="s">
        <v>58</v>
      </c>
    </row>
    <row r="42" spans="1:5" x14ac:dyDescent="0.2">
      <c r="A42" s="1">
        <v>41</v>
      </c>
      <c r="B42" s="1">
        <v>1</v>
      </c>
      <c r="C42" s="1" t="s">
        <v>59</v>
      </c>
      <c r="D42" s="1" t="s">
        <v>59</v>
      </c>
      <c r="E42" s="1" t="s">
        <v>59</v>
      </c>
    </row>
    <row r="43" spans="1:5" x14ac:dyDescent="0.2">
      <c r="A43" s="1">
        <v>42</v>
      </c>
      <c r="B43" s="1">
        <v>1</v>
      </c>
      <c r="C43" s="1" t="s">
        <v>60</v>
      </c>
      <c r="D43" s="1" t="s">
        <v>60</v>
      </c>
      <c r="E43" s="1" t="s">
        <v>60</v>
      </c>
    </row>
    <row r="44" spans="1:5" x14ac:dyDescent="0.2">
      <c r="A44" s="1">
        <v>43</v>
      </c>
      <c r="B44" s="1">
        <v>1</v>
      </c>
      <c r="C44" s="1" t="s">
        <v>61</v>
      </c>
      <c r="D44" s="1" t="s">
        <v>61</v>
      </c>
      <c r="E44" s="1" t="s">
        <v>61</v>
      </c>
    </row>
    <row r="45" spans="1:5" x14ac:dyDescent="0.2">
      <c r="A45" s="1">
        <v>13</v>
      </c>
      <c r="B45" s="1">
        <v>1</v>
      </c>
      <c r="C45" s="1" t="s">
        <v>62</v>
      </c>
      <c r="D45" s="1" t="s">
        <v>63</v>
      </c>
      <c r="E45" s="1" t="s">
        <v>63</v>
      </c>
    </row>
    <row r="46" spans="1:5" x14ac:dyDescent="0.2">
      <c r="A46" s="1">
        <v>44</v>
      </c>
      <c r="B46" s="1">
        <v>1</v>
      </c>
      <c r="C46" s="1" t="s">
        <v>64</v>
      </c>
      <c r="D46" s="1" t="s">
        <v>64</v>
      </c>
      <c r="E46" s="1" t="s">
        <v>64</v>
      </c>
    </row>
    <row r="47" spans="1:5" x14ac:dyDescent="0.2">
      <c r="A47" s="1">
        <v>45</v>
      </c>
      <c r="B47" s="1">
        <v>1</v>
      </c>
      <c r="C47" s="1" t="s">
        <v>65</v>
      </c>
      <c r="D47" s="1" t="s">
        <v>65</v>
      </c>
      <c r="E47" s="1" t="s">
        <v>65</v>
      </c>
    </row>
    <row r="48" spans="1:5" x14ac:dyDescent="0.2">
      <c r="A48" s="1">
        <v>46</v>
      </c>
      <c r="B48" s="1">
        <v>1</v>
      </c>
      <c r="C48" s="1" t="s">
        <v>66</v>
      </c>
      <c r="D48" s="1" t="s">
        <v>66</v>
      </c>
      <c r="E48" s="1" t="s">
        <v>66</v>
      </c>
    </row>
    <row r="49" spans="1:5" x14ac:dyDescent="0.2">
      <c r="A49" s="1">
        <v>47</v>
      </c>
      <c r="B49" s="1">
        <v>1</v>
      </c>
      <c r="C49" s="1" t="s">
        <v>67</v>
      </c>
      <c r="D49" s="1" t="s">
        <v>67</v>
      </c>
      <c r="E49" s="1" t="s">
        <v>67</v>
      </c>
    </row>
    <row r="50" spans="1:5" x14ac:dyDescent="0.2">
      <c r="A50" s="1">
        <v>48</v>
      </c>
      <c r="B50" s="1">
        <v>1</v>
      </c>
      <c r="C50" s="1" t="s">
        <v>68</v>
      </c>
      <c r="D50" s="1" t="s">
        <v>68</v>
      </c>
      <c r="E50" s="1" t="s">
        <v>68</v>
      </c>
    </row>
    <row r="51" spans="1:5" x14ac:dyDescent="0.2">
      <c r="A51" s="1">
        <v>49</v>
      </c>
      <c r="B51" s="1">
        <v>1</v>
      </c>
      <c r="C51" s="1" t="s">
        <v>69</v>
      </c>
      <c r="D51" s="1" t="s">
        <v>69</v>
      </c>
      <c r="E51" s="1" t="s">
        <v>69</v>
      </c>
    </row>
    <row r="52" spans="1:5" x14ac:dyDescent="0.2">
      <c r="A52" s="1">
        <v>50</v>
      </c>
      <c r="B52" s="1">
        <v>1</v>
      </c>
      <c r="C52" s="1" t="s">
        <v>70</v>
      </c>
      <c r="D52" s="1" t="s">
        <v>70</v>
      </c>
      <c r="E52" s="1" t="s">
        <v>70</v>
      </c>
    </row>
    <row r="53" spans="1:5" x14ac:dyDescent="0.2">
      <c r="A53" s="1">
        <v>51</v>
      </c>
      <c r="B53" s="1">
        <v>1</v>
      </c>
      <c r="C53" s="1" t="s">
        <v>71</v>
      </c>
      <c r="D53" s="1" t="s">
        <v>71</v>
      </c>
      <c r="E53" s="1" t="s">
        <v>71</v>
      </c>
    </row>
    <row r="54" spans="1:5" x14ac:dyDescent="0.2">
      <c r="A54" s="1">
        <v>52</v>
      </c>
      <c r="B54" s="1">
        <v>1</v>
      </c>
      <c r="C54" s="1" t="s">
        <v>72</v>
      </c>
      <c r="D54" s="1" t="s">
        <v>72</v>
      </c>
      <c r="E54" s="1" t="s">
        <v>72</v>
      </c>
    </row>
    <row r="55" spans="1:5" x14ac:dyDescent="0.2">
      <c r="A55" s="1">
        <v>53</v>
      </c>
      <c r="B55" s="1">
        <v>1</v>
      </c>
      <c r="C55" s="1" t="s">
        <v>73</v>
      </c>
      <c r="D55" s="1" t="s">
        <v>73</v>
      </c>
      <c r="E55" s="1" t="s">
        <v>73</v>
      </c>
    </row>
    <row r="56" spans="1:5" x14ac:dyDescent="0.2">
      <c r="A56" s="1">
        <v>54</v>
      </c>
      <c r="B56" s="1">
        <v>1</v>
      </c>
      <c r="C56" s="1" t="s">
        <v>74</v>
      </c>
      <c r="D56" s="1" t="s">
        <v>74</v>
      </c>
      <c r="E56" s="1" t="s">
        <v>74</v>
      </c>
    </row>
    <row r="57" spans="1:5" x14ac:dyDescent="0.2">
      <c r="A57" s="1">
        <v>58</v>
      </c>
      <c r="B57" s="1">
        <v>1</v>
      </c>
      <c r="C57" s="1" t="s">
        <v>75</v>
      </c>
      <c r="D57" s="1" t="s">
        <v>76</v>
      </c>
      <c r="E57" s="1" t="s">
        <v>77</v>
      </c>
    </row>
    <row r="58" spans="1:5" x14ac:dyDescent="0.2">
      <c r="A58" s="1">
        <v>59</v>
      </c>
      <c r="B58" s="1">
        <v>1</v>
      </c>
      <c r="C58" s="1" t="s">
        <v>78</v>
      </c>
      <c r="D58" s="1" t="s">
        <v>79</v>
      </c>
      <c r="E58" s="1" t="s">
        <v>80</v>
      </c>
    </row>
    <row r="59" spans="1:5" x14ac:dyDescent="0.2">
      <c r="A59" s="1">
        <v>55</v>
      </c>
      <c r="B59" s="1">
        <v>1</v>
      </c>
      <c r="C59" s="1" t="s">
        <v>81</v>
      </c>
      <c r="D59" s="1" t="s">
        <v>81</v>
      </c>
      <c r="E59" s="1" t="s">
        <v>81</v>
      </c>
    </row>
    <row r="60" spans="1:5" x14ac:dyDescent="0.2">
      <c r="A60" s="1">
        <v>56</v>
      </c>
      <c r="B60" s="1">
        <v>1</v>
      </c>
      <c r="C60" s="1" t="s">
        <v>82</v>
      </c>
      <c r="D60" s="1" t="s">
        <v>82</v>
      </c>
      <c r="E60" s="1" t="s">
        <v>82</v>
      </c>
    </row>
    <row r="61" spans="1:5" x14ac:dyDescent="0.2">
      <c r="A61" s="1">
        <v>57</v>
      </c>
      <c r="B61" s="1">
        <v>1</v>
      </c>
      <c r="C61" s="1" t="s">
        <v>83</v>
      </c>
      <c r="D61" s="1" t="s">
        <v>83</v>
      </c>
      <c r="E61" s="1" t="s">
        <v>83</v>
      </c>
    </row>
    <row r="62" spans="1:5" x14ac:dyDescent="0.2">
      <c r="A62" s="1">
        <v>60</v>
      </c>
      <c r="B62" s="1">
        <v>1</v>
      </c>
      <c r="C62" s="1" t="s">
        <v>84</v>
      </c>
      <c r="D62" s="1" t="s">
        <v>84</v>
      </c>
      <c r="E62" s="1" t="s">
        <v>84</v>
      </c>
    </row>
    <row r="63" spans="1:5" x14ac:dyDescent="0.2">
      <c r="A63" s="1">
        <v>61</v>
      </c>
      <c r="B63" s="1">
        <v>1</v>
      </c>
      <c r="C63" s="1" t="s">
        <v>85</v>
      </c>
      <c r="D63" s="1" t="s">
        <v>85</v>
      </c>
      <c r="E63" s="1" t="s">
        <v>85</v>
      </c>
    </row>
    <row r="64" spans="1:5" x14ac:dyDescent="0.2">
      <c r="A64" s="1">
        <v>62</v>
      </c>
      <c r="B64" s="1">
        <v>1</v>
      </c>
      <c r="C64" s="1" t="s">
        <v>86</v>
      </c>
      <c r="D64" s="1" t="s">
        <v>86</v>
      </c>
      <c r="E64" s="1" t="s">
        <v>86</v>
      </c>
    </row>
    <row r="65" spans="1:5" x14ac:dyDescent="0.2">
      <c r="A65" s="1">
        <v>63</v>
      </c>
      <c r="B65" s="1">
        <v>1</v>
      </c>
      <c r="C65" s="1" t="s">
        <v>87</v>
      </c>
      <c r="D65" s="1" t="s">
        <v>87</v>
      </c>
      <c r="E65" s="1" t="s">
        <v>87</v>
      </c>
    </row>
    <row r="66" spans="1:5" x14ac:dyDescent="0.2">
      <c r="A66" s="1">
        <v>64</v>
      </c>
      <c r="B66" s="1">
        <v>1</v>
      </c>
      <c r="C66" s="1" t="s">
        <v>88</v>
      </c>
      <c r="D66" s="1" t="s">
        <v>88</v>
      </c>
      <c r="E66" s="1" t="s">
        <v>88</v>
      </c>
    </row>
    <row r="67" spans="1:5" x14ac:dyDescent="0.2">
      <c r="A67" s="1">
        <v>65</v>
      </c>
      <c r="B67" s="1">
        <v>1</v>
      </c>
      <c r="C67" s="1" t="s">
        <v>89</v>
      </c>
      <c r="D67" s="1" t="s">
        <v>89</v>
      </c>
      <c r="E67" s="1" t="s">
        <v>89</v>
      </c>
    </row>
    <row r="68" spans="1:5" x14ac:dyDescent="0.2">
      <c r="A68" s="1">
        <v>66</v>
      </c>
      <c r="B68" s="1">
        <v>1</v>
      </c>
      <c r="C68" s="1" t="s">
        <v>90</v>
      </c>
      <c r="D68" s="1" t="s">
        <v>90</v>
      </c>
      <c r="E68" s="1" t="s">
        <v>90</v>
      </c>
    </row>
    <row r="69" spans="1:5" x14ac:dyDescent="0.2">
      <c r="A69" s="1">
        <v>67</v>
      </c>
      <c r="B69" s="1">
        <v>1</v>
      </c>
      <c r="C69" s="1" t="s">
        <v>91</v>
      </c>
      <c r="D69" s="1" t="s">
        <v>91</v>
      </c>
      <c r="E69" s="1" t="s">
        <v>91</v>
      </c>
    </row>
    <row r="70" spans="1:5" ht="56.25" customHeight="1" x14ac:dyDescent="0.2">
      <c r="A70" s="1"/>
      <c r="B70" s="1"/>
      <c r="C70" s="1"/>
      <c r="D70" s="1"/>
      <c r="E70" s="1"/>
    </row>
    <row r="71" spans="1:5" ht="25.5" x14ac:dyDescent="0.2">
      <c r="A71" s="4" t="s">
        <v>92</v>
      </c>
      <c r="B71" s="4" t="s">
        <v>93</v>
      </c>
      <c r="C71" s="4" t="s">
        <v>94</v>
      </c>
      <c r="D71" s="4" t="s">
        <v>95</v>
      </c>
      <c r="E71" s="4" t="s">
        <v>96</v>
      </c>
    </row>
    <row r="72" spans="1:5" x14ac:dyDescent="0.2">
      <c r="A72" s="1">
        <v>1</v>
      </c>
      <c r="B72" s="1"/>
      <c r="C72" s="1"/>
      <c r="D72" s="5" t="s">
        <v>97</v>
      </c>
      <c r="E72" s="2" t="str">
        <f>SUBSTITUTE(LEFT(D72,5)," ","")</f>
        <v>Qtr1</v>
      </c>
    </row>
    <row r="73" spans="1:5" x14ac:dyDescent="0.2">
      <c r="A73" s="1">
        <v>2</v>
      </c>
      <c r="B73" s="1"/>
      <c r="C73" s="1"/>
      <c r="D73" s="5" t="s">
        <v>98</v>
      </c>
      <c r="E73" s="2" t="str">
        <f t="shared" ref="E73:E75" si="0">SUBSTITUTE(LEFT(D73,5)," ","")</f>
        <v>Qtr2</v>
      </c>
    </row>
    <row r="74" spans="1:5" x14ac:dyDescent="0.2">
      <c r="A74" s="1">
        <v>3</v>
      </c>
      <c r="B74" s="1"/>
      <c r="C74" s="1"/>
      <c r="D74" s="5" t="s">
        <v>99</v>
      </c>
      <c r="E74" s="2" t="str">
        <f t="shared" si="0"/>
        <v>Qtr3</v>
      </c>
    </row>
    <row r="75" spans="1:5" x14ac:dyDescent="0.2">
      <c r="A75" s="1">
        <v>4</v>
      </c>
      <c r="B75" s="1"/>
      <c r="C75" s="1"/>
      <c r="D75" s="5" t="s">
        <v>100</v>
      </c>
      <c r="E75" s="2" t="str">
        <f t="shared" si="0"/>
        <v>Qtr4</v>
      </c>
    </row>
    <row r="76" spans="1:5" x14ac:dyDescent="0.2">
      <c r="A76" s="1">
        <v>5</v>
      </c>
      <c r="B76" s="1"/>
      <c r="C76" s="1"/>
      <c r="D76" s="1"/>
      <c r="E76" s="1"/>
    </row>
    <row r="77" spans="1:5" x14ac:dyDescent="0.2">
      <c r="A77" s="1">
        <v>6</v>
      </c>
      <c r="B77" s="1"/>
      <c r="C77" s="1"/>
      <c r="D77" s="1"/>
      <c r="E77" s="1"/>
    </row>
    <row r="78" spans="1:5" x14ac:dyDescent="0.2">
      <c r="A78" s="1">
        <v>7</v>
      </c>
      <c r="B78" s="1"/>
      <c r="C78" s="1"/>
      <c r="D78" s="1"/>
      <c r="E78" s="1"/>
    </row>
    <row r="79" spans="1:5" x14ac:dyDescent="0.2">
      <c r="A79" s="1">
        <v>8</v>
      </c>
      <c r="B79" s="1"/>
      <c r="C79" s="1"/>
      <c r="D79" s="1"/>
      <c r="E79" s="1"/>
    </row>
    <row r="80" spans="1:5" x14ac:dyDescent="0.2">
      <c r="A80" s="1">
        <v>9</v>
      </c>
      <c r="B80" s="1"/>
      <c r="C80" s="1"/>
      <c r="D80" s="1"/>
      <c r="E80" s="1"/>
    </row>
    <row r="81" spans="1:5" x14ac:dyDescent="0.2">
      <c r="A81" s="1">
        <v>10</v>
      </c>
      <c r="B81" s="1"/>
      <c r="C81" s="1"/>
      <c r="D81" s="1"/>
      <c r="E81" s="1"/>
    </row>
    <row r="82" spans="1:5" x14ac:dyDescent="0.2">
      <c r="A82" s="1"/>
      <c r="B82" s="1"/>
      <c r="C82" s="1"/>
      <c r="D82" s="1"/>
      <c r="E82" s="1"/>
    </row>
    <row r="83" spans="1:5" x14ac:dyDescent="0.2">
      <c r="A83" s="1"/>
      <c r="B83" s="1"/>
      <c r="C83" s="1"/>
      <c r="D83" s="1"/>
      <c r="E83" s="1"/>
    </row>
    <row r="84" spans="1:5" x14ac:dyDescent="0.2">
      <c r="A84" s="1"/>
      <c r="B84" s="1"/>
      <c r="C84" s="1"/>
      <c r="D84" s="1"/>
      <c r="E84" s="1"/>
    </row>
    <row r="85" spans="1:5" x14ac:dyDescent="0.2">
      <c r="A85" s="1"/>
      <c r="B85" s="1"/>
      <c r="C85" s="1"/>
      <c r="D85" s="1"/>
      <c r="E85" s="1"/>
    </row>
    <row r="86" spans="1:5" x14ac:dyDescent="0.2">
      <c r="A86" s="1"/>
      <c r="B86" s="1"/>
      <c r="C86" s="1"/>
      <c r="D86" s="1"/>
      <c r="E86" s="1"/>
    </row>
  </sheetData>
  <sheetProtection algorithmName="SHA-512" hashValue="UyW54dP2wDoNv5ZarmraIrh4aVSQwCc2FWsIzhuj0sf+hBxTq1rSm1vuJc3IdNTpkKRWi1rB5i2I9FtraGjGcA==" saltValue="a3ZlN3j3rhCAy6kjofMzcg==" spinCount="100000" sheet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786A-8B6B-4DA6-B714-BC9905975360}">
  <sheetPr codeName="Sheet7"/>
  <dimension ref="A1:X327"/>
  <sheetViews>
    <sheetView workbookViewId="0">
      <selection activeCell="S1" sqref="S1"/>
    </sheetView>
  </sheetViews>
  <sheetFormatPr defaultColWidth="9.140625" defaultRowHeight="12.75" x14ac:dyDescent="0.2"/>
  <cols>
    <col min="1" max="1" width="15.85546875" style="7" bestFit="1" customWidth="1"/>
    <col min="2" max="2" width="12.7109375" style="7" customWidth="1"/>
    <col min="3" max="3" width="18.85546875" style="7" customWidth="1"/>
    <col min="4" max="4" width="15.5703125" style="7" customWidth="1"/>
    <col min="5" max="5" width="11.5703125" style="7" customWidth="1"/>
    <col min="6" max="6" width="9.140625" style="7"/>
    <col min="7" max="8" width="9.85546875" style="7" bestFit="1" customWidth="1"/>
    <col min="9" max="9" width="9.5703125" style="7" bestFit="1" customWidth="1"/>
    <col min="10" max="10" width="9.42578125" style="7" bestFit="1" customWidth="1"/>
    <col min="11" max="16384" width="9.140625" style="7"/>
  </cols>
  <sheetData>
    <row r="1" spans="1:19" x14ac:dyDescent="0.2">
      <c r="A1" s="6" t="s">
        <v>101</v>
      </c>
      <c r="B1" s="7" t="s">
        <v>163</v>
      </c>
      <c r="D1" s="6" t="s">
        <v>102</v>
      </c>
      <c r="E1" s="8" t="str">
        <f>IF([1]Jurors!C4="","None",[1]Jurors!C4)</f>
        <v>None</v>
      </c>
      <c r="G1" s="9" t="s">
        <v>103</v>
      </c>
      <c r="H1" s="10" t="s">
        <v>104</v>
      </c>
      <c r="I1" s="10" t="s">
        <v>105</v>
      </c>
      <c r="J1" s="10" t="s">
        <v>106</v>
      </c>
      <c r="K1" s="10" t="s">
        <v>107</v>
      </c>
      <c r="L1" s="11" t="s">
        <v>108</v>
      </c>
      <c r="O1" s="176" t="s">
        <v>121</v>
      </c>
      <c r="P1" s="176"/>
      <c r="Q1" s="176"/>
      <c r="R1" s="176"/>
      <c r="S1" s="25">
        <v>2024</v>
      </c>
    </row>
    <row r="2" spans="1:19" x14ac:dyDescent="0.2">
      <c r="A2" s="6" t="s">
        <v>109</v>
      </c>
      <c r="B2" s="7" t="s">
        <v>110</v>
      </c>
      <c r="G2" s="12">
        <v>1</v>
      </c>
      <c r="H2" s="7" t="s">
        <v>126</v>
      </c>
      <c r="I2" s="7" t="s">
        <v>111</v>
      </c>
      <c r="J2" s="7" t="s">
        <v>141</v>
      </c>
      <c r="K2" s="7">
        <v>20</v>
      </c>
      <c r="L2" s="13">
        <v>156</v>
      </c>
    </row>
    <row r="3" spans="1:19" x14ac:dyDescent="0.2">
      <c r="G3" s="12">
        <v>2</v>
      </c>
      <c r="H3" s="7" t="s">
        <v>127</v>
      </c>
      <c r="I3" s="7" t="s">
        <v>111</v>
      </c>
      <c r="J3" s="7" t="s">
        <v>141</v>
      </c>
      <c r="K3" s="7">
        <v>157</v>
      </c>
      <c r="L3" s="13">
        <v>237</v>
      </c>
    </row>
    <row r="4" spans="1:19" x14ac:dyDescent="0.2">
      <c r="G4" s="12">
        <v>3</v>
      </c>
      <c r="H4" s="7" t="s">
        <v>128</v>
      </c>
      <c r="I4" s="7" t="s">
        <v>111</v>
      </c>
      <c r="J4" s="7" t="s">
        <v>141</v>
      </c>
      <c r="K4" s="7">
        <v>238</v>
      </c>
      <c r="L4" s="13">
        <v>318</v>
      </c>
    </row>
    <row r="5" spans="1:19" x14ac:dyDescent="0.2">
      <c r="A5" s="14" t="s">
        <v>112</v>
      </c>
      <c r="B5" s="15" t="str">
        <f>"1/20/"&amp;S1+1</f>
        <v>1/20/2025</v>
      </c>
      <c r="G5" s="12">
        <v>4</v>
      </c>
      <c r="H5" s="7" t="s">
        <v>140</v>
      </c>
      <c r="I5" s="7" t="s">
        <v>111</v>
      </c>
      <c r="J5" s="7" t="s">
        <v>141</v>
      </c>
      <c r="K5" s="7">
        <v>319</v>
      </c>
      <c r="L5" s="13">
        <v>327</v>
      </c>
    </row>
    <row r="6" spans="1:19" x14ac:dyDescent="0.2">
      <c r="A6" s="14" t="s">
        <v>113</v>
      </c>
      <c r="B6" s="8"/>
      <c r="G6" s="12">
        <v>5</v>
      </c>
      <c r="L6" s="13"/>
    </row>
    <row r="7" spans="1:19" x14ac:dyDescent="0.2">
      <c r="A7" s="14" t="s">
        <v>114</v>
      </c>
      <c r="B7" s="7" t="str">
        <f>TEXT(B5,"MMM")</f>
        <v>Jan</v>
      </c>
      <c r="G7" s="12">
        <v>6</v>
      </c>
      <c r="L7" s="13"/>
    </row>
    <row r="8" spans="1:19" x14ac:dyDescent="0.2">
      <c r="A8" s="14" t="s">
        <v>115</v>
      </c>
      <c r="B8" s="7">
        <f>IF([1]Jurors!F5="",1,[1]Jurors!F5)</f>
        <v>1</v>
      </c>
      <c r="G8" s="12">
        <v>7</v>
      </c>
      <c r="L8" s="13"/>
    </row>
    <row r="9" spans="1:19" x14ac:dyDescent="0.2">
      <c r="A9" s="14" t="s">
        <v>116</v>
      </c>
      <c r="B9" s="16" t="str">
        <f>IF([1]Jurors!F4="",TEXT(EDATE(B5,-1),"MMM"),[1]Jurors!F4)</f>
        <v>Dec</v>
      </c>
      <c r="C9" s="7" t="str">
        <f>IF([1]Jurors!F4="",TEXT(EDATE(B5,-1),"MMMM"),[1]Jurors!F4)</f>
        <v>December</v>
      </c>
      <c r="D9" s="7" t="str">
        <f>IFERROR(INDEX([1]LookupData!E72:E75,MATCH([1]Jurors!F4,[1]LookupData!D72:D75,0)),"Qtr1")</f>
        <v>Qtr1</v>
      </c>
      <c r="G9" s="12">
        <v>8</v>
      </c>
      <c r="L9" s="13"/>
    </row>
    <row r="10" spans="1:19" x14ac:dyDescent="0.2">
      <c r="A10" s="14" t="s">
        <v>117</v>
      </c>
      <c r="B10" s="7" t="str">
        <f>E1&amp;" CFY"&amp;(S1-2000)&amp;""&amp;(S1-1999)&amp;" "&amp;B1&amp;" "&amp;D9&amp;" Ver"&amp;B8&amp;" "&amp;TEXT(B5,"Mmddyy")&amp;".xlsx"</f>
        <v>None CFY2425 318_18(14)_FS Qtr1 Ver1 012025.xlsx</v>
      </c>
      <c r="G10" s="12">
        <v>9</v>
      </c>
      <c r="L10" s="13"/>
    </row>
    <row r="11" spans="1:19" x14ac:dyDescent="0.2">
      <c r="A11" s="14" t="s">
        <v>118</v>
      </c>
      <c r="B11" s="7" t="str">
        <f>"R:\!CFY"&amp;(S1-2000)&amp;""&amp;(S1-1999)&amp;"\Incoming Reports\"&amp;B1&amp;"\"&amp;D9&amp;"\"</f>
        <v>R:\!CFY2425\Incoming Reports\318_18(14)_FS\Qtr1\</v>
      </c>
      <c r="G11" s="12">
        <v>10</v>
      </c>
      <c r="L11" s="13"/>
    </row>
    <row r="12" spans="1:19" ht="13.5" thickBot="1" x14ac:dyDescent="0.25">
      <c r="G12" s="17">
        <v>11</v>
      </c>
      <c r="H12" s="18"/>
      <c r="I12" s="18"/>
      <c r="J12" s="18"/>
      <c r="K12" s="18"/>
      <c r="L12" s="19"/>
    </row>
    <row r="13" spans="1:19" x14ac:dyDescent="0.2">
      <c r="A13" s="14" t="s">
        <v>119</v>
      </c>
      <c r="B13" s="7">
        <v>4</v>
      </c>
    </row>
    <row r="20" spans="1:20" ht="25.5" x14ac:dyDescent="0.2">
      <c r="A20" s="6" t="s">
        <v>14</v>
      </c>
      <c r="B20" s="6" t="s">
        <v>120</v>
      </c>
      <c r="C20" s="6" t="s">
        <v>137</v>
      </c>
      <c r="D20" s="6" t="s">
        <v>124</v>
      </c>
      <c r="E20" s="6" t="s">
        <v>122</v>
      </c>
      <c r="F20" s="6" t="s">
        <v>123</v>
      </c>
      <c r="G20" s="6" t="s">
        <v>138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 t="s">
        <v>142</v>
      </c>
    </row>
    <row r="21" spans="1:20" x14ac:dyDescent="0.2">
      <c r="A21" s="7">
        <f>IFERROR(INDEX(LookupData!A3:A69,MATCH(E1,LookupData!E3:E69,0)),0)</f>
        <v>0</v>
      </c>
      <c r="B21" s="7">
        <f>$S$1+1</f>
        <v>2025</v>
      </c>
      <c r="C21" s="7" t="str">
        <f>'Qtr 1 Oct-Dec'!$K$4</f>
        <v>Qtr 1: Oct - Dec</v>
      </c>
      <c r="D21" s="7" t="str">
        <f>'Qtr 1 Oct-Dec'!$A$9</f>
        <v>REVENUE - s. 318.18(14)(a)1, F.S.</v>
      </c>
      <c r="E21" s="7" t="str">
        <f>'Qtr 1 Oct-Dec'!$A$10</f>
        <v>Total Revenue Collected</v>
      </c>
      <c r="F21" s="7" t="s">
        <v>125</v>
      </c>
      <c r="G21" s="20">
        <f>'Qtr 1 Oct-Dec'!$D$10</f>
        <v>0</v>
      </c>
      <c r="S21" s="7">
        <v>1</v>
      </c>
      <c r="T21" s="7">
        <v>9</v>
      </c>
    </row>
    <row r="22" spans="1:20" x14ac:dyDescent="0.2">
      <c r="A22" s="7">
        <f>$A$21</f>
        <v>0</v>
      </c>
      <c r="B22" s="7">
        <f>$B$21</f>
        <v>2025</v>
      </c>
      <c r="C22" s="7" t="str">
        <f>'Qtr 1 Oct-Dec'!$K$4</f>
        <v>Qtr 1: Oct - Dec</v>
      </c>
      <c r="D22" s="7" t="str">
        <f>'Qtr 1 Oct-Dec'!$A$12</f>
        <v>EXPENDITURES - s. 318.18(14)(a)1, F.S.</v>
      </c>
      <c r="E22" s="7" t="str">
        <f>'Qtr 1 Oct-Dec'!$A$13</f>
        <v>Court Facilities</v>
      </c>
      <c r="F22" s="7">
        <f>'Qtr 1 Oct-Dec'!A15</f>
        <v>0</v>
      </c>
      <c r="G22" s="20">
        <f>'Qtr 1 Oct-Dec'!$G$15</f>
        <v>0</v>
      </c>
      <c r="S22" s="7">
        <v>1</v>
      </c>
      <c r="T22" s="7">
        <v>9</v>
      </c>
    </row>
    <row r="23" spans="1:20" x14ac:dyDescent="0.2">
      <c r="A23" s="7">
        <f t="shared" ref="A23:A255" si="0">$A$21</f>
        <v>0</v>
      </c>
      <c r="B23" s="7">
        <f t="shared" ref="B23:B252" si="1">$B$21</f>
        <v>2025</v>
      </c>
      <c r="C23" s="7" t="str">
        <f>'Qtr 1 Oct-Dec'!$K$4</f>
        <v>Qtr 1: Oct - Dec</v>
      </c>
      <c r="D23" s="7" t="str">
        <f>'Qtr 1 Oct-Dec'!$A$12</f>
        <v>EXPENDITURES - s. 318.18(14)(a)1, F.S.</v>
      </c>
      <c r="E23" s="7" t="str">
        <f>'Qtr 1 Oct-Dec'!$A$13</f>
        <v>Court Facilities</v>
      </c>
      <c r="F23" s="7">
        <f>'Qtr 1 Oct-Dec'!A16</f>
        <v>0</v>
      </c>
      <c r="G23" s="20">
        <f>'Qtr 1 Oct-Dec'!$G$16</f>
        <v>0</v>
      </c>
      <c r="S23" s="7">
        <v>1</v>
      </c>
      <c r="T23" s="7">
        <v>9</v>
      </c>
    </row>
    <row r="24" spans="1:20" x14ac:dyDescent="0.2">
      <c r="A24" s="7">
        <f t="shared" si="0"/>
        <v>0</v>
      </c>
      <c r="B24" s="7">
        <f t="shared" si="1"/>
        <v>2025</v>
      </c>
      <c r="C24" s="7" t="str">
        <f>'Qtr 1 Oct-Dec'!$K$4</f>
        <v>Qtr 1: Oct - Dec</v>
      </c>
      <c r="D24" s="7" t="str">
        <f>'Qtr 1 Oct-Dec'!$A$12</f>
        <v>EXPENDITURES - s. 318.18(14)(a)1, F.S.</v>
      </c>
      <c r="E24" s="7" t="str">
        <f>'Qtr 1 Oct-Dec'!$A$13</f>
        <v>Court Facilities</v>
      </c>
      <c r="F24" s="7">
        <f>'Qtr 1 Oct-Dec'!A17</f>
        <v>0</v>
      </c>
      <c r="G24" s="20">
        <f>'Qtr 1 Oct-Dec'!$G$17</f>
        <v>0</v>
      </c>
      <c r="S24" s="7">
        <v>1</v>
      </c>
      <c r="T24" s="7">
        <v>9</v>
      </c>
    </row>
    <row r="25" spans="1:20" x14ac:dyDescent="0.2">
      <c r="A25" s="7">
        <f t="shared" si="0"/>
        <v>0</v>
      </c>
      <c r="B25" s="7">
        <f t="shared" si="1"/>
        <v>2025</v>
      </c>
      <c r="C25" s="7" t="str">
        <f>'Qtr 1 Oct-Dec'!$K$4</f>
        <v>Qtr 1: Oct - Dec</v>
      </c>
      <c r="D25" s="7" t="str">
        <f>'Qtr 1 Oct-Dec'!$A$12</f>
        <v>EXPENDITURES - s. 318.18(14)(a)1, F.S.</v>
      </c>
      <c r="E25" s="7" t="str">
        <f>'Qtr 1 Oct-Dec'!$A$13</f>
        <v>Court Facilities</v>
      </c>
      <c r="F25" s="7">
        <f>'Qtr 1 Oct-Dec'!A18</f>
        <v>0</v>
      </c>
      <c r="G25" s="20">
        <f>'Qtr 1 Oct-Dec'!$G$18</f>
        <v>0</v>
      </c>
      <c r="S25" s="7">
        <v>1</v>
      </c>
      <c r="T25" s="7">
        <v>9</v>
      </c>
    </row>
    <row r="26" spans="1:20" x14ac:dyDescent="0.2">
      <c r="A26" s="7">
        <f t="shared" si="0"/>
        <v>0</v>
      </c>
      <c r="B26" s="7">
        <f t="shared" si="1"/>
        <v>2025</v>
      </c>
      <c r="C26" s="7" t="str">
        <f>'Qtr 1 Oct-Dec'!$K$4</f>
        <v>Qtr 1: Oct - Dec</v>
      </c>
      <c r="D26" s="7" t="str">
        <f>'Qtr 1 Oct-Dec'!$A$12</f>
        <v>EXPENDITURES - s. 318.18(14)(a)1, F.S.</v>
      </c>
      <c r="E26" s="7" t="str">
        <f>'Qtr 1 Oct-Dec'!$A$13</f>
        <v>Court Facilities</v>
      </c>
      <c r="F26" s="7">
        <f>'Qtr 1 Oct-Dec'!A19</f>
        <v>0</v>
      </c>
      <c r="G26" s="20">
        <f>'Qtr 1 Oct-Dec'!$G$19</f>
        <v>0</v>
      </c>
      <c r="S26" s="7">
        <v>1</v>
      </c>
      <c r="T26" s="7">
        <v>9</v>
      </c>
    </row>
    <row r="27" spans="1:20" x14ac:dyDescent="0.2">
      <c r="A27" s="7">
        <f t="shared" si="0"/>
        <v>0</v>
      </c>
      <c r="B27" s="7">
        <f t="shared" si="1"/>
        <v>2025</v>
      </c>
      <c r="C27" s="7" t="str">
        <f>'Qtr 1 Oct-Dec'!$K$4</f>
        <v>Qtr 1: Oct - Dec</v>
      </c>
      <c r="D27" s="7" t="str">
        <f>'Qtr 1 Oct-Dec'!$A$12</f>
        <v>EXPENDITURES - s. 318.18(14)(a)1, F.S.</v>
      </c>
      <c r="E27" s="7" t="str">
        <f>'Qtr 1 Oct-Dec'!$A$13</f>
        <v>Court Facilities</v>
      </c>
      <c r="F27" s="7">
        <f>'Qtr 1 Oct-Dec'!A20</f>
        <v>0</v>
      </c>
      <c r="G27" s="20">
        <f>'Qtr 1 Oct-Dec'!$G$20</f>
        <v>0</v>
      </c>
      <c r="S27" s="7">
        <v>1</v>
      </c>
      <c r="T27" s="7">
        <v>9</v>
      </c>
    </row>
    <row r="28" spans="1:20" x14ac:dyDescent="0.2">
      <c r="A28" s="7">
        <f t="shared" si="0"/>
        <v>0</v>
      </c>
      <c r="B28" s="7">
        <f t="shared" si="1"/>
        <v>2025</v>
      </c>
      <c r="C28" s="7" t="str">
        <f>'Qtr 1 Oct-Dec'!$K$4</f>
        <v>Qtr 1: Oct - Dec</v>
      </c>
      <c r="D28" s="7" t="str">
        <f>'Qtr 1 Oct-Dec'!$A$12</f>
        <v>EXPENDITURES - s. 318.18(14)(a)1, F.S.</v>
      </c>
      <c r="E28" s="7" t="str">
        <f>'Qtr 1 Oct-Dec'!$A$13</f>
        <v>Court Facilities</v>
      </c>
      <c r="F28" s="7">
        <f>'Qtr 1 Oct-Dec'!A21</f>
        <v>0</v>
      </c>
      <c r="G28" s="20">
        <f>'Qtr 1 Oct-Dec'!$G$21</f>
        <v>0</v>
      </c>
      <c r="S28" s="7">
        <v>1</v>
      </c>
      <c r="T28" s="7">
        <v>9</v>
      </c>
    </row>
    <row r="29" spans="1:20" x14ac:dyDescent="0.2">
      <c r="A29" s="7">
        <f t="shared" si="0"/>
        <v>0</v>
      </c>
      <c r="B29" s="7">
        <f t="shared" si="1"/>
        <v>2025</v>
      </c>
      <c r="C29" s="7" t="str">
        <f>'Qtr 1 Oct-Dec'!$K$4</f>
        <v>Qtr 1: Oct - Dec</v>
      </c>
      <c r="D29" s="7" t="str">
        <f>'Qtr 1 Oct-Dec'!$A$12</f>
        <v>EXPENDITURES - s. 318.18(14)(a)1, F.S.</v>
      </c>
      <c r="E29" s="7" t="str">
        <f>'Qtr 1 Oct-Dec'!$A$13</f>
        <v>Court Facilities</v>
      </c>
      <c r="F29" s="7">
        <f>'Qtr 1 Oct-Dec'!A22</f>
        <v>0</v>
      </c>
      <c r="G29" s="20">
        <f>'Qtr 1 Oct-Dec'!$G$22</f>
        <v>0</v>
      </c>
      <c r="S29" s="7">
        <v>1</v>
      </c>
      <c r="T29" s="7">
        <v>9</v>
      </c>
    </row>
    <row r="30" spans="1:20" x14ac:dyDescent="0.2">
      <c r="A30" s="7">
        <f t="shared" si="0"/>
        <v>0</v>
      </c>
      <c r="B30" s="7">
        <f t="shared" si="1"/>
        <v>2025</v>
      </c>
      <c r="C30" s="7" t="str">
        <f>'Qtr 1 Oct-Dec'!$K$4</f>
        <v>Qtr 1: Oct - Dec</v>
      </c>
      <c r="D30" s="7" t="str">
        <f>'Qtr 1 Oct-Dec'!$A$12</f>
        <v>EXPENDITURES - s. 318.18(14)(a)1, F.S.</v>
      </c>
      <c r="E30" s="7" t="str">
        <f>'Qtr 1 Oct-Dec'!$A$13</f>
        <v>Court Facilities</v>
      </c>
      <c r="F30" s="7">
        <f>'Qtr 1 Oct-Dec'!A23</f>
        <v>0</v>
      </c>
      <c r="G30" s="20">
        <f>'Qtr 1 Oct-Dec'!$G$23</f>
        <v>0</v>
      </c>
      <c r="S30" s="7">
        <v>1</v>
      </c>
      <c r="T30" s="7">
        <v>9</v>
      </c>
    </row>
    <row r="31" spans="1:20" x14ac:dyDescent="0.2">
      <c r="A31" s="7">
        <f t="shared" si="0"/>
        <v>0</v>
      </c>
      <c r="B31" s="7">
        <f t="shared" si="1"/>
        <v>2025</v>
      </c>
      <c r="C31" s="7" t="str">
        <f>'Qtr 1 Oct-Dec'!$K$4</f>
        <v>Qtr 1: Oct - Dec</v>
      </c>
      <c r="D31" s="7" t="str">
        <f>'Qtr 1 Oct-Dec'!$A$12</f>
        <v>EXPENDITURES - s. 318.18(14)(a)1, F.S.</v>
      </c>
      <c r="E31" s="7" t="str">
        <f>'Qtr 1 Oct-Dec'!$A$13</f>
        <v>Court Facilities</v>
      </c>
      <c r="F31" s="7">
        <f>'Qtr 1 Oct-Dec'!A24</f>
        <v>0</v>
      </c>
      <c r="G31" s="20">
        <f>'Qtr 1 Oct-Dec'!$G$24</f>
        <v>0</v>
      </c>
      <c r="S31" s="7">
        <v>1</v>
      </c>
      <c r="T31" s="7">
        <v>9</v>
      </c>
    </row>
    <row r="32" spans="1:20" x14ac:dyDescent="0.2">
      <c r="A32" s="7">
        <f t="shared" si="0"/>
        <v>0</v>
      </c>
      <c r="B32" s="7">
        <f t="shared" si="1"/>
        <v>2025</v>
      </c>
      <c r="C32" s="7" t="str">
        <f>'Qtr 1 Oct-Dec'!$K$4</f>
        <v>Qtr 1: Oct - Dec</v>
      </c>
      <c r="D32" s="7" t="str">
        <f>'Qtr 1 Oct-Dec'!$A$12</f>
        <v>EXPENDITURES - s. 318.18(14)(a)1, F.S.</v>
      </c>
      <c r="E32" s="7" t="str">
        <f>'Qtr 1 Oct-Dec'!$A$13</f>
        <v>Court Facilities</v>
      </c>
      <c r="F32" s="7">
        <f>'Qtr 1 Oct-Dec'!A25</f>
        <v>0</v>
      </c>
      <c r="G32" s="20">
        <f>'Qtr 1 Oct-Dec'!$G$25</f>
        <v>0</v>
      </c>
      <c r="S32" s="7">
        <v>1</v>
      </c>
      <c r="T32" s="7">
        <v>9</v>
      </c>
    </row>
    <row r="33" spans="1:20" x14ac:dyDescent="0.2">
      <c r="A33" s="7">
        <f t="shared" si="0"/>
        <v>0</v>
      </c>
      <c r="B33" s="7">
        <f t="shared" si="1"/>
        <v>2025</v>
      </c>
      <c r="C33" s="7" t="str">
        <f>'Qtr 1 Oct-Dec'!$K$4</f>
        <v>Qtr 1: Oct - Dec</v>
      </c>
      <c r="D33" s="7" t="str">
        <f>'Qtr 1 Oct-Dec'!$A$12</f>
        <v>EXPENDITURES - s. 318.18(14)(a)1, F.S.</v>
      </c>
      <c r="E33" s="7" t="str">
        <f>'Qtr 1 Oct-Dec'!$A$13</f>
        <v>Court Facilities</v>
      </c>
      <c r="F33" s="7">
        <f>'Qtr 1 Oct-Dec'!A26</f>
        <v>0</v>
      </c>
      <c r="G33" s="20">
        <f>'Qtr 1 Oct-Dec'!$G$26</f>
        <v>0</v>
      </c>
      <c r="S33" s="7">
        <v>1</v>
      </c>
      <c r="T33" s="7">
        <v>9</v>
      </c>
    </row>
    <row r="34" spans="1:20" x14ac:dyDescent="0.2">
      <c r="A34" s="7">
        <f t="shared" si="0"/>
        <v>0</v>
      </c>
      <c r="B34" s="7">
        <f t="shared" si="1"/>
        <v>2025</v>
      </c>
      <c r="C34" s="7" t="str">
        <f>'Qtr 1 Oct-Dec'!$K$4</f>
        <v>Qtr 1: Oct - Dec</v>
      </c>
      <c r="D34" s="7" t="str">
        <f>'Qtr 1 Oct-Dec'!$A$12</f>
        <v>EXPENDITURES - s. 318.18(14)(a)1, F.S.</v>
      </c>
      <c r="E34" s="7" t="str">
        <f>'Qtr 1 Oct-Dec'!$A$13</f>
        <v>Court Facilities</v>
      </c>
      <c r="F34" s="7">
        <f>'Qtr 1 Oct-Dec'!A27</f>
        <v>0</v>
      </c>
      <c r="G34" s="20">
        <f>'Qtr 1 Oct-Dec'!$G$27</f>
        <v>0</v>
      </c>
      <c r="S34" s="7">
        <v>1</v>
      </c>
      <c r="T34" s="7">
        <v>9</v>
      </c>
    </row>
    <row r="35" spans="1:20" x14ac:dyDescent="0.2">
      <c r="A35" s="7">
        <f t="shared" si="0"/>
        <v>0</v>
      </c>
      <c r="B35" s="7">
        <f t="shared" si="1"/>
        <v>2025</v>
      </c>
      <c r="C35" s="7" t="str">
        <f>'Qtr 1 Oct-Dec'!$K$4</f>
        <v>Qtr 1: Oct - Dec</v>
      </c>
      <c r="D35" s="7" t="str">
        <f>'Qtr 1 Oct-Dec'!$A$12</f>
        <v>EXPENDITURES - s. 318.18(14)(a)1, F.S.</v>
      </c>
      <c r="E35" s="7" t="str">
        <f>'Qtr 1 Oct-Dec'!$A$13</f>
        <v>Court Facilities</v>
      </c>
      <c r="F35" s="7">
        <f>'Qtr 1 Oct-Dec'!A28</f>
        <v>0</v>
      </c>
      <c r="G35" s="20">
        <f>'Qtr 1 Oct-Dec'!$G$28</f>
        <v>0</v>
      </c>
      <c r="S35" s="7">
        <v>1</v>
      </c>
      <c r="T35" s="7">
        <v>9</v>
      </c>
    </row>
    <row r="36" spans="1:20" x14ac:dyDescent="0.2">
      <c r="A36" s="7">
        <f t="shared" si="0"/>
        <v>0</v>
      </c>
      <c r="B36" s="7">
        <f t="shared" si="1"/>
        <v>2025</v>
      </c>
      <c r="C36" s="7" t="str">
        <f>'Qtr 1 Oct-Dec'!$K$4</f>
        <v>Qtr 1: Oct - Dec</v>
      </c>
      <c r="D36" s="7" t="str">
        <f>'Qtr 1 Oct-Dec'!$A$12</f>
        <v>EXPENDITURES - s. 318.18(14)(a)1, F.S.</v>
      </c>
      <c r="E36" s="7" t="str">
        <f>'Qtr 1 Oct-Dec'!$A$13</f>
        <v>Court Facilities</v>
      </c>
      <c r="F36" s="7">
        <f>'Qtr 1 Oct-Dec'!A29</f>
        <v>0</v>
      </c>
      <c r="G36" s="20">
        <f>'Qtr 1 Oct-Dec'!$G$29</f>
        <v>0</v>
      </c>
      <c r="S36" s="7">
        <v>1</v>
      </c>
      <c r="T36" s="7">
        <v>9</v>
      </c>
    </row>
    <row r="37" spans="1:20" x14ac:dyDescent="0.2">
      <c r="A37" s="7">
        <f t="shared" si="0"/>
        <v>0</v>
      </c>
      <c r="B37" s="7">
        <f t="shared" si="1"/>
        <v>2025</v>
      </c>
      <c r="C37" s="7" t="str">
        <f>'Qtr 1 Oct-Dec'!$K$4</f>
        <v>Qtr 1: Oct - Dec</v>
      </c>
      <c r="D37" s="7" t="str">
        <f>'Qtr 1 Oct-Dec'!$A$12</f>
        <v>EXPENDITURES - s. 318.18(14)(a)1, F.S.</v>
      </c>
      <c r="E37" s="7" t="str">
        <f>'Qtr 1 Oct-Dec'!$A$13</f>
        <v>Court Facilities</v>
      </c>
      <c r="F37" s="7" t="str">
        <f>'Qtr 1 Oct-Dec'!$D$30</f>
        <v>TOTAL</v>
      </c>
      <c r="G37" s="20">
        <f>'Qtr 1 Oct-Dec'!$G$30</f>
        <v>0</v>
      </c>
      <c r="S37" s="7">
        <v>1</v>
      </c>
      <c r="T37" s="7">
        <v>9</v>
      </c>
    </row>
    <row r="38" spans="1:20" x14ac:dyDescent="0.2">
      <c r="A38" s="7">
        <f t="shared" si="0"/>
        <v>0</v>
      </c>
      <c r="B38" s="7">
        <f t="shared" si="1"/>
        <v>2025</v>
      </c>
      <c r="C38" s="7" t="str">
        <f>'Qtr 1 Oct-Dec'!$K$4</f>
        <v>Qtr 1: Oct - Dec</v>
      </c>
      <c r="D38" s="7" t="str">
        <f>'Qtr 1 Oct-Dec'!$K$12</f>
        <v>EXPENDITURES - s. 318.18(14)(a)1, F.S.</v>
      </c>
      <c r="E38" s="7" t="str">
        <f>'Qtr 1 Oct-Dec'!$K$13</f>
        <v>Local Law Libraries</v>
      </c>
      <c r="F38" s="7">
        <f>'Qtr 1 Oct-Dec'!K15</f>
        <v>0</v>
      </c>
      <c r="G38" s="20">
        <f>'Qtr 1 Oct-Dec'!$Q$15</f>
        <v>0</v>
      </c>
      <c r="S38" s="7">
        <v>1</v>
      </c>
      <c r="T38" s="7">
        <v>9</v>
      </c>
    </row>
    <row r="39" spans="1:20" x14ac:dyDescent="0.2">
      <c r="A39" s="7">
        <f t="shared" si="0"/>
        <v>0</v>
      </c>
      <c r="B39" s="7">
        <f t="shared" si="1"/>
        <v>2025</v>
      </c>
      <c r="C39" s="7" t="str">
        <f>'Qtr 1 Oct-Dec'!$K$4</f>
        <v>Qtr 1: Oct - Dec</v>
      </c>
      <c r="D39" s="7" t="str">
        <f>'Qtr 1 Oct-Dec'!$K$12</f>
        <v>EXPENDITURES - s. 318.18(14)(a)1, F.S.</v>
      </c>
      <c r="E39" s="7" t="str">
        <f>'Qtr 1 Oct-Dec'!$K$13</f>
        <v>Local Law Libraries</v>
      </c>
      <c r="F39" s="7">
        <f>'Qtr 1 Oct-Dec'!K16</f>
        <v>0</v>
      </c>
      <c r="G39" s="20">
        <f>'Qtr 1 Oct-Dec'!$Q$16</f>
        <v>0</v>
      </c>
      <c r="S39" s="7">
        <v>1</v>
      </c>
      <c r="T39" s="7">
        <v>9</v>
      </c>
    </row>
    <row r="40" spans="1:20" x14ac:dyDescent="0.2">
      <c r="A40" s="7">
        <f t="shared" si="0"/>
        <v>0</v>
      </c>
      <c r="B40" s="7">
        <f t="shared" si="1"/>
        <v>2025</v>
      </c>
      <c r="C40" s="7" t="str">
        <f>'Qtr 1 Oct-Dec'!$K$4</f>
        <v>Qtr 1: Oct - Dec</v>
      </c>
      <c r="D40" s="7" t="str">
        <f>'Qtr 1 Oct-Dec'!$K$12</f>
        <v>EXPENDITURES - s. 318.18(14)(a)1, F.S.</v>
      </c>
      <c r="E40" s="7" t="str">
        <f>'Qtr 1 Oct-Dec'!$K$13</f>
        <v>Local Law Libraries</v>
      </c>
      <c r="F40" s="7">
        <f>'Qtr 1 Oct-Dec'!K17</f>
        <v>0</v>
      </c>
      <c r="G40" s="20">
        <f>'Qtr 1 Oct-Dec'!$Q$17</f>
        <v>0</v>
      </c>
      <c r="S40" s="7">
        <v>1</v>
      </c>
      <c r="T40" s="7">
        <v>9</v>
      </c>
    </row>
    <row r="41" spans="1:20" x14ac:dyDescent="0.2">
      <c r="A41" s="7">
        <f t="shared" si="0"/>
        <v>0</v>
      </c>
      <c r="B41" s="7">
        <f t="shared" si="1"/>
        <v>2025</v>
      </c>
      <c r="C41" s="7" t="str">
        <f>'Qtr 1 Oct-Dec'!$K$4</f>
        <v>Qtr 1: Oct - Dec</v>
      </c>
      <c r="D41" s="7" t="str">
        <f>'Qtr 1 Oct-Dec'!$K$12</f>
        <v>EXPENDITURES - s. 318.18(14)(a)1, F.S.</v>
      </c>
      <c r="E41" s="7" t="str">
        <f>'Qtr 1 Oct-Dec'!$K$13</f>
        <v>Local Law Libraries</v>
      </c>
      <c r="F41" s="7">
        <f>'Qtr 1 Oct-Dec'!K18</f>
        <v>0</v>
      </c>
      <c r="G41" s="20">
        <f>'Qtr 1 Oct-Dec'!$Q$18</f>
        <v>0</v>
      </c>
      <c r="S41" s="7">
        <v>1</v>
      </c>
      <c r="T41" s="7">
        <v>9</v>
      </c>
    </row>
    <row r="42" spans="1:20" x14ac:dyDescent="0.2">
      <c r="A42" s="7">
        <f t="shared" si="0"/>
        <v>0</v>
      </c>
      <c r="B42" s="7">
        <f t="shared" si="1"/>
        <v>2025</v>
      </c>
      <c r="C42" s="7" t="str">
        <f>'Qtr 1 Oct-Dec'!$K$4</f>
        <v>Qtr 1: Oct - Dec</v>
      </c>
      <c r="D42" s="7" t="str">
        <f>'Qtr 1 Oct-Dec'!$K$12</f>
        <v>EXPENDITURES - s. 318.18(14)(a)1, F.S.</v>
      </c>
      <c r="E42" s="7" t="str">
        <f>'Qtr 1 Oct-Dec'!$K$13</f>
        <v>Local Law Libraries</v>
      </c>
      <c r="F42" s="7">
        <f>'Qtr 1 Oct-Dec'!K19</f>
        <v>0</v>
      </c>
      <c r="G42" s="20">
        <f>'Qtr 1 Oct-Dec'!$Q$19</f>
        <v>0</v>
      </c>
      <c r="S42" s="7">
        <v>1</v>
      </c>
      <c r="T42" s="7">
        <v>9</v>
      </c>
    </row>
    <row r="43" spans="1:20" x14ac:dyDescent="0.2">
      <c r="A43" s="7">
        <f t="shared" si="0"/>
        <v>0</v>
      </c>
      <c r="B43" s="7">
        <f t="shared" si="1"/>
        <v>2025</v>
      </c>
      <c r="C43" s="7" t="str">
        <f>'Qtr 1 Oct-Dec'!$K$4</f>
        <v>Qtr 1: Oct - Dec</v>
      </c>
      <c r="D43" s="7" t="str">
        <f>'Qtr 1 Oct-Dec'!$K$12</f>
        <v>EXPENDITURES - s. 318.18(14)(a)1, F.S.</v>
      </c>
      <c r="E43" s="7" t="str">
        <f>'Qtr 1 Oct-Dec'!$K$13</f>
        <v>Local Law Libraries</v>
      </c>
      <c r="F43" s="7">
        <f>'Qtr 1 Oct-Dec'!K20</f>
        <v>0</v>
      </c>
      <c r="G43" s="20">
        <f>'Qtr 1 Oct-Dec'!$Q$20</f>
        <v>0</v>
      </c>
      <c r="S43" s="7">
        <v>1</v>
      </c>
      <c r="T43" s="7">
        <v>9</v>
      </c>
    </row>
    <row r="44" spans="1:20" x14ac:dyDescent="0.2">
      <c r="A44" s="7">
        <f t="shared" si="0"/>
        <v>0</v>
      </c>
      <c r="B44" s="7">
        <f t="shared" si="1"/>
        <v>2025</v>
      </c>
      <c r="C44" s="7" t="str">
        <f>'Qtr 1 Oct-Dec'!$K$4</f>
        <v>Qtr 1: Oct - Dec</v>
      </c>
      <c r="D44" s="7" t="str">
        <f>'Qtr 1 Oct-Dec'!$K$12</f>
        <v>EXPENDITURES - s. 318.18(14)(a)1, F.S.</v>
      </c>
      <c r="E44" s="7" t="str">
        <f>'Qtr 1 Oct-Dec'!$K$13</f>
        <v>Local Law Libraries</v>
      </c>
      <c r="F44" s="7">
        <f>'Qtr 1 Oct-Dec'!K21</f>
        <v>0</v>
      </c>
      <c r="G44" s="20">
        <f>'Qtr 1 Oct-Dec'!$Q$21</f>
        <v>0</v>
      </c>
      <c r="S44" s="7">
        <v>1</v>
      </c>
      <c r="T44" s="7">
        <v>9</v>
      </c>
    </row>
    <row r="45" spans="1:20" x14ac:dyDescent="0.2">
      <c r="A45" s="7">
        <f t="shared" si="0"/>
        <v>0</v>
      </c>
      <c r="B45" s="7">
        <f t="shared" si="1"/>
        <v>2025</v>
      </c>
      <c r="C45" s="7" t="str">
        <f>'Qtr 1 Oct-Dec'!$K$4</f>
        <v>Qtr 1: Oct - Dec</v>
      </c>
      <c r="D45" s="7" t="str">
        <f>'Qtr 1 Oct-Dec'!$K$12</f>
        <v>EXPENDITURES - s. 318.18(14)(a)1, F.S.</v>
      </c>
      <c r="E45" s="7" t="str">
        <f>'Qtr 1 Oct-Dec'!$K$13</f>
        <v>Local Law Libraries</v>
      </c>
      <c r="F45" s="7">
        <f>'Qtr 1 Oct-Dec'!K22</f>
        <v>0</v>
      </c>
      <c r="G45" s="20">
        <f>'Qtr 1 Oct-Dec'!$Q$22</f>
        <v>0</v>
      </c>
      <c r="S45" s="7">
        <v>1</v>
      </c>
      <c r="T45" s="7">
        <v>9</v>
      </c>
    </row>
    <row r="46" spans="1:20" x14ac:dyDescent="0.2">
      <c r="A46" s="7">
        <f t="shared" si="0"/>
        <v>0</v>
      </c>
      <c r="B46" s="7">
        <f t="shared" si="1"/>
        <v>2025</v>
      </c>
      <c r="C46" s="7" t="str">
        <f>'Qtr 1 Oct-Dec'!$K$4</f>
        <v>Qtr 1: Oct - Dec</v>
      </c>
      <c r="D46" s="7" t="str">
        <f>'Qtr 1 Oct-Dec'!$K$12</f>
        <v>EXPENDITURES - s. 318.18(14)(a)1, F.S.</v>
      </c>
      <c r="E46" s="7" t="str">
        <f>'Qtr 1 Oct-Dec'!$K$13</f>
        <v>Local Law Libraries</v>
      </c>
      <c r="F46" s="7">
        <f>'Qtr 1 Oct-Dec'!K23</f>
        <v>0</v>
      </c>
      <c r="G46" s="20">
        <f>'Qtr 1 Oct-Dec'!$Q$23</f>
        <v>0</v>
      </c>
      <c r="S46" s="7">
        <v>1</v>
      </c>
      <c r="T46" s="7">
        <v>9</v>
      </c>
    </row>
    <row r="47" spans="1:20" x14ac:dyDescent="0.2">
      <c r="A47" s="7">
        <f t="shared" si="0"/>
        <v>0</v>
      </c>
      <c r="B47" s="7">
        <f t="shared" si="1"/>
        <v>2025</v>
      </c>
      <c r="C47" s="7" t="str">
        <f>'Qtr 1 Oct-Dec'!$K$4</f>
        <v>Qtr 1: Oct - Dec</v>
      </c>
      <c r="D47" s="7" t="str">
        <f>'Qtr 1 Oct-Dec'!$K$12</f>
        <v>EXPENDITURES - s. 318.18(14)(a)1, F.S.</v>
      </c>
      <c r="E47" s="7" t="str">
        <f>'Qtr 1 Oct-Dec'!$K$13</f>
        <v>Local Law Libraries</v>
      </c>
      <c r="F47" s="7">
        <f>'Qtr 1 Oct-Dec'!K24</f>
        <v>0</v>
      </c>
      <c r="G47" s="20">
        <f>'Qtr 1 Oct-Dec'!$Q$24</f>
        <v>0</v>
      </c>
      <c r="S47" s="7">
        <v>1</v>
      </c>
      <c r="T47" s="7">
        <v>9</v>
      </c>
    </row>
    <row r="48" spans="1:20" x14ac:dyDescent="0.2">
      <c r="A48" s="7">
        <f t="shared" si="0"/>
        <v>0</v>
      </c>
      <c r="B48" s="7">
        <f t="shared" si="1"/>
        <v>2025</v>
      </c>
      <c r="C48" s="7" t="str">
        <f>'Qtr 1 Oct-Dec'!$K$4</f>
        <v>Qtr 1: Oct - Dec</v>
      </c>
      <c r="D48" s="7" t="str">
        <f>'Qtr 1 Oct-Dec'!$K$12</f>
        <v>EXPENDITURES - s. 318.18(14)(a)1, F.S.</v>
      </c>
      <c r="E48" s="7" t="str">
        <f>'Qtr 1 Oct-Dec'!$K$13</f>
        <v>Local Law Libraries</v>
      </c>
      <c r="F48" s="7">
        <f>'Qtr 1 Oct-Dec'!K25</f>
        <v>0</v>
      </c>
      <c r="G48" s="20">
        <f>'Qtr 1 Oct-Dec'!$Q$25</f>
        <v>0</v>
      </c>
      <c r="S48" s="7">
        <v>1</v>
      </c>
      <c r="T48" s="7">
        <v>9</v>
      </c>
    </row>
    <row r="49" spans="1:20" x14ac:dyDescent="0.2">
      <c r="A49" s="7">
        <f t="shared" si="0"/>
        <v>0</v>
      </c>
      <c r="B49" s="7">
        <f t="shared" si="1"/>
        <v>2025</v>
      </c>
      <c r="C49" s="7" t="str">
        <f>'Qtr 1 Oct-Dec'!$K$4</f>
        <v>Qtr 1: Oct - Dec</v>
      </c>
      <c r="D49" s="7" t="str">
        <f>'Qtr 1 Oct-Dec'!$K$12</f>
        <v>EXPENDITURES - s. 318.18(14)(a)1, F.S.</v>
      </c>
      <c r="E49" s="7" t="str">
        <f>'Qtr 1 Oct-Dec'!$K$13</f>
        <v>Local Law Libraries</v>
      </c>
      <c r="F49" s="7">
        <f>'Qtr 1 Oct-Dec'!K26</f>
        <v>0</v>
      </c>
      <c r="G49" s="20">
        <f>'Qtr 1 Oct-Dec'!$Q$26</f>
        <v>0</v>
      </c>
      <c r="S49" s="7">
        <v>1</v>
      </c>
      <c r="T49" s="7">
        <v>9</v>
      </c>
    </row>
    <row r="50" spans="1:20" x14ac:dyDescent="0.2">
      <c r="A50" s="7">
        <f t="shared" si="0"/>
        <v>0</v>
      </c>
      <c r="B50" s="7">
        <f t="shared" si="1"/>
        <v>2025</v>
      </c>
      <c r="C50" s="7" t="str">
        <f>'Qtr 1 Oct-Dec'!$K$4</f>
        <v>Qtr 1: Oct - Dec</v>
      </c>
      <c r="D50" s="7" t="str">
        <f>'Qtr 1 Oct-Dec'!$K$12</f>
        <v>EXPENDITURES - s. 318.18(14)(a)1, F.S.</v>
      </c>
      <c r="E50" s="7" t="str">
        <f>'Qtr 1 Oct-Dec'!$K$13</f>
        <v>Local Law Libraries</v>
      </c>
      <c r="F50" s="7">
        <f>'Qtr 1 Oct-Dec'!K27</f>
        <v>0</v>
      </c>
      <c r="G50" s="20">
        <f>'Qtr 1 Oct-Dec'!$Q$27</f>
        <v>0</v>
      </c>
      <c r="S50" s="7">
        <v>1</v>
      </c>
      <c r="T50" s="7">
        <v>9</v>
      </c>
    </row>
    <row r="51" spans="1:20" x14ac:dyDescent="0.2">
      <c r="A51" s="7">
        <f t="shared" si="0"/>
        <v>0</v>
      </c>
      <c r="B51" s="7">
        <f t="shared" si="1"/>
        <v>2025</v>
      </c>
      <c r="C51" s="7" t="str">
        <f>'Qtr 1 Oct-Dec'!$K$4</f>
        <v>Qtr 1: Oct - Dec</v>
      </c>
      <c r="D51" s="7" t="str">
        <f>'Qtr 1 Oct-Dec'!$K$12</f>
        <v>EXPENDITURES - s. 318.18(14)(a)1, F.S.</v>
      </c>
      <c r="E51" s="7" t="str">
        <f>'Qtr 1 Oct-Dec'!$K$13</f>
        <v>Local Law Libraries</v>
      </c>
      <c r="F51" s="7">
        <f>'Qtr 1 Oct-Dec'!K28</f>
        <v>0</v>
      </c>
      <c r="G51" s="20">
        <f>'Qtr 1 Oct-Dec'!$Q$28</f>
        <v>0</v>
      </c>
      <c r="S51" s="7">
        <v>1</v>
      </c>
      <c r="T51" s="7">
        <v>9</v>
      </c>
    </row>
    <row r="52" spans="1:20" x14ac:dyDescent="0.2">
      <c r="A52" s="7">
        <f t="shared" si="0"/>
        <v>0</v>
      </c>
      <c r="B52" s="7">
        <f t="shared" si="1"/>
        <v>2025</v>
      </c>
      <c r="C52" s="7" t="str">
        <f>'Qtr 1 Oct-Dec'!$K$4</f>
        <v>Qtr 1: Oct - Dec</v>
      </c>
      <c r="D52" s="7" t="str">
        <f>'Qtr 1 Oct-Dec'!$K$12</f>
        <v>EXPENDITURES - s. 318.18(14)(a)1, F.S.</v>
      </c>
      <c r="E52" s="7" t="str">
        <f>'Qtr 1 Oct-Dec'!$K$13</f>
        <v>Local Law Libraries</v>
      </c>
      <c r="F52" s="7">
        <f>'Qtr 1 Oct-Dec'!K29</f>
        <v>0</v>
      </c>
      <c r="G52" s="20">
        <f>'Qtr 1 Oct-Dec'!$Q$29</f>
        <v>0</v>
      </c>
      <c r="S52" s="7">
        <v>1</v>
      </c>
      <c r="T52" s="7">
        <v>9</v>
      </c>
    </row>
    <row r="53" spans="1:20" x14ac:dyDescent="0.2">
      <c r="A53" s="7">
        <f t="shared" si="0"/>
        <v>0</v>
      </c>
      <c r="B53" s="7">
        <f t="shared" si="1"/>
        <v>2025</v>
      </c>
      <c r="C53" s="7" t="str">
        <f>'Qtr 1 Oct-Dec'!$K$4</f>
        <v>Qtr 1: Oct - Dec</v>
      </c>
      <c r="D53" s="7" t="str">
        <f>'Qtr 1 Oct-Dec'!$K$12</f>
        <v>EXPENDITURES - s. 318.18(14)(a)1, F.S.</v>
      </c>
      <c r="E53" s="7" t="str">
        <f>'Qtr 1 Oct-Dec'!$K$13</f>
        <v>Local Law Libraries</v>
      </c>
      <c r="F53" s="7" t="str">
        <f>'Qtr 1 Oct-Dec'!$N$30</f>
        <v>TOTAL (Max 25%)</v>
      </c>
      <c r="G53" s="20">
        <f>'Qtr 1 Oct-Dec'!$Q$30</f>
        <v>0</v>
      </c>
      <c r="S53" s="7">
        <v>1</v>
      </c>
      <c r="T53" s="7">
        <v>9</v>
      </c>
    </row>
    <row r="54" spans="1:20" x14ac:dyDescent="0.2">
      <c r="A54" s="7">
        <f t="shared" si="0"/>
        <v>0</v>
      </c>
      <c r="B54" s="7">
        <f t="shared" si="1"/>
        <v>2025</v>
      </c>
      <c r="C54" s="7" t="str">
        <f>'Qtr 1 Oct-Dec'!$K$4</f>
        <v>Qtr 1: Oct - Dec</v>
      </c>
      <c r="D54" s="7" t="str">
        <f>'Qtr 1 Oct-Dec'!$K$12</f>
        <v>EXPENDITURES - s. 318.18(14)(a)1, F.S.</v>
      </c>
      <c r="E54" s="7" t="str">
        <f>RIGHT('Qtr 1 Oct-Dec'!$A$32,24)</f>
        <v xml:space="preserve"> s. 318.18(14)(a)1, F.S.</v>
      </c>
      <c r="F54" s="7" t="s">
        <v>125</v>
      </c>
      <c r="G54" s="20">
        <f>'Qtr 1 Oct-Dec'!$G$32</f>
        <v>0</v>
      </c>
      <c r="S54" s="7">
        <v>1</v>
      </c>
      <c r="T54" s="7">
        <v>9</v>
      </c>
    </row>
    <row r="55" spans="1:20" x14ac:dyDescent="0.2">
      <c r="A55" s="7">
        <f t="shared" si="0"/>
        <v>0</v>
      </c>
      <c r="B55" s="7">
        <f t="shared" si="1"/>
        <v>2025</v>
      </c>
      <c r="C55" s="7" t="str">
        <f>'Qtr 2 Jan-Mar'!$K$4</f>
        <v>Qtr 2: Jan - Mar</v>
      </c>
      <c r="D55" s="7" t="str">
        <f>'Qtr 2 Jan-Mar'!$A$9</f>
        <v>REVENUE - s. 318.18(14)(a)1, F.S.</v>
      </c>
      <c r="E55" s="7" t="str">
        <f>'Qtr 2 Jan-Mar'!$A$10</f>
        <v>Total Revenue Collected</v>
      </c>
      <c r="F55" s="7" t="s">
        <v>125</v>
      </c>
      <c r="G55" s="20">
        <f>'Qtr 2 Jan-Mar'!$D$10</f>
        <v>0</v>
      </c>
      <c r="H55" s="20"/>
      <c r="I55" s="20"/>
      <c r="J55" s="20"/>
      <c r="S55" s="7">
        <v>1</v>
      </c>
      <c r="T55" s="7">
        <v>9</v>
      </c>
    </row>
    <row r="56" spans="1:20" x14ac:dyDescent="0.2">
      <c r="A56" s="7">
        <f t="shared" si="0"/>
        <v>0</v>
      </c>
      <c r="B56" s="7">
        <f t="shared" si="1"/>
        <v>2025</v>
      </c>
      <c r="C56" s="7" t="str">
        <f>'Qtr 2 Jan-Mar'!$K$4</f>
        <v>Qtr 2: Jan - Mar</v>
      </c>
      <c r="D56" s="7" t="str">
        <f>'Qtr 2 Jan-Mar'!$A$12</f>
        <v>EXPENDITURES - s. 318.18(14)(a)1, F.S.</v>
      </c>
      <c r="E56" s="7" t="str">
        <f>'Qtr 2 Jan-Mar'!$A$13</f>
        <v>Court Facilities</v>
      </c>
      <c r="F56" s="7" t="str">
        <f>'Qtr 2 Jan-Mar'!A49</f>
        <v>REVENUE - s. 318.18(14)(a)3, F.S.</v>
      </c>
      <c r="G56" s="20">
        <f>'Qtr 2 Jan-Mar'!$G$15</f>
        <v>0</v>
      </c>
      <c r="S56" s="7">
        <v>1</v>
      </c>
      <c r="T56" s="7">
        <v>9</v>
      </c>
    </row>
    <row r="57" spans="1:20" x14ac:dyDescent="0.2">
      <c r="A57" s="7">
        <f t="shared" si="0"/>
        <v>0</v>
      </c>
      <c r="B57" s="7">
        <f t="shared" si="1"/>
        <v>2025</v>
      </c>
      <c r="C57" s="7" t="str">
        <f>'Qtr 2 Jan-Mar'!$K$4</f>
        <v>Qtr 2: Jan - Mar</v>
      </c>
      <c r="D57" s="7" t="str">
        <f>'Qtr 2 Jan-Mar'!$A$12</f>
        <v>EXPENDITURES - s. 318.18(14)(a)1, F.S.</v>
      </c>
      <c r="E57" s="7" t="str">
        <f>'Qtr 2 Jan-Mar'!$A$13</f>
        <v>Court Facilities</v>
      </c>
      <c r="F57" s="7" t="str">
        <f>'Qtr 2 Jan-Mar'!A50</f>
        <v>Total Revenue Collected</v>
      </c>
      <c r="G57" s="20">
        <f>'Qtr 2 Jan-Mar'!$G$16</f>
        <v>0</v>
      </c>
      <c r="S57" s="7">
        <v>1</v>
      </c>
      <c r="T57" s="7">
        <v>9</v>
      </c>
    </row>
    <row r="58" spans="1:20" x14ac:dyDescent="0.2">
      <c r="A58" s="7">
        <f t="shared" si="0"/>
        <v>0</v>
      </c>
      <c r="B58" s="7">
        <f t="shared" si="1"/>
        <v>2025</v>
      </c>
      <c r="C58" s="7" t="str">
        <f>'Qtr 2 Jan-Mar'!$K$4</f>
        <v>Qtr 2: Jan - Mar</v>
      </c>
      <c r="D58" s="7" t="str">
        <f>'Qtr 2 Jan-Mar'!$A$12</f>
        <v>EXPENDITURES - s. 318.18(14)(a)1, F.S.</v>
      </c>
      <c r="E58" s="7" t="str">
        <f>'Qtr 2 Jan-Mar'!$A$13</f>
        <v>Court Facilities</v>
      </c>
      <c r="F58" s="7">
        <f>'Qtr 2 Jan-Mar'!A51</f>
        <v>0</v>
      </c>
      <c r="G58" s="20">
        <f>'Qtr 2 Jan-Mar'!$G$17</f>
        <v>0</v>
      </c>
      <c r="S58" s="7">
        <v>1</v>
      </c>
      <c r="T58" s="7">
        <v>9</v>
      </c>
    </row>
    <row r="59" spans="1:20" x14ac:dyDescent="0.2">
      <c r="A59" s="7">
        <f t="shared" si="0"/>
        <v>0</v>
      </c>
      <c r="B59" s="7">
        <f t="shared" si="1"/>
        <v>2025</v>
      </c>
      <c r="C59" s="7" t="str">
        <f>'Qtr 2 Jan-Mar'!$K$4</f>
        <v>Qtr 2: Jan - Mar</v>
      </c>
      <c r="D59" s="7" t="str">
        <f>'Qtr 2 Jan-Mar'!$A$12</f>
        <v>EXPENDITURES - s. 318.18(14)(a)1, F.S.</v>
      </c>
      <c r="E59" s="7" t="str">
        <f>'Qtr 2 Jan-Mar'!$A$13</f>
        <v>Court Facilities</v>
      </c>
      <c r="F59" s="7" t="str">
        <f>'Qtr 2 Jan-Mar'!A52</f>
        <v>EXPENDITURES - s. 318.18(14)(a)3, F.S.</v>
      </c>
      <c r="G59" s="20">
        <f>'Qtr 2 Jan-Mar'!$G$18</f>
        <v>0</v>
      </c>
      <c r="S59" s="7">
        <v>1</v>
      </c>
      <c r="T59" s="7">
        <v>9</v>
      </c>
    </row>
    <row r="60" spans="1:20" x14ac:dyDescent="0.2">
      <c r="A60" s="7">
        <f t="shared" si="0"/>
        <v>0</v>
      </c>
      <c r="B60" s="7">
        <f t="shared" si="1"/>
        <v>2025</v>
      </c>
      <c r="C60" s="7" t="str">
        <f>'Qtr 2 Jan-Mar'!$K$4</f>
        <v>Qtr 2: Jan - Mar</v>
      </c>
      <c r="D60" s="7" t="str">
        <f>'Qtr 2 Jan-Mar'!$A$12</f>
        <v>EXPENDITURES - s. 318.18(14)(a)1, F.S.</v>
      </c>
      <c r="E60" s="7" t="str">
        <f>'Qtr 2 Jan-Mar'!$A$13</f>
        <v>Court Facilities</v>
      </c>
      <c r="F60" s="7" t="str">
        <f>'Qtr 2 Jan-Mar'!A53</f>
        <v>Principal &amp; Interest on Bonds</v>
      </c>
      <c r="G60" s="20">
        <f>'Qtr 2 Jan-Mar'!$G$19</f>
        <v>0</v>
      </c>
      <c r="S60" s="7">
        <v>1</v>
      </c>
      <c r="T60" s="7">
        <v>9</v>
      </c>
    </row>
    <row r="61" spans="1:20" x14ac:dyDescent="0.2">
      <c r="A61" s="7">
        <f t="shared" si="0"/>
        <v>0</v>
      </c>
      <c r="B61" s="7">
        <f t="shared" si="1"/>
        <v>2025</v>
      </c>
      <c r="C61" s="7" t="str">
        <f>'Qtr 2 Jan-Mar'!$K$4</f>
        <v>Qtr 2: Jan - Mar</v>
      </c>
      <c r="D61" s="7" t="str">
        <f>'Qtr 2 Jan-Mar'!$A$12</f>
        <v>EXPENDITURES - s. 318.18(14)(a)1, F.S.</v>
      </c>
      <c r="E61" s="7" t="str">
        <f>'Qtr 2 Jan-Mar'!$A$13</f>
        <v>Court Facilities</v>
      </c>
      <c r="F61" s="7" t="str">
        <f>'Qtr 2 Jan-Mar'!A54</f>
        <v>Description1</v>
      </c>
      <c r="G61" s="20">
        <f>'Qtr 2 Jan-Mar'!$G$20</f>
        <v>0</v>
      </c>
      <c r="S61" s="7">
        <v>1</v>
      </c>
      <c r="T61" s="7">
        <v>9</v>
      </c>
    </row>
    <row r="62" spans="1:20" x14ac:dyDescent="0.2">
      <c r="A62" s="7">
        <f t="shared" si="0"/>
        <v>0</v>
      </c>
      <c r="B62" s="7">
        <f t="shared" si="1"/>
        <v>2025</v>
      </c>
      <c r="C62" s="7" t="str">
        <f>'Qtr 2 Jan-Mar'!$K$4</f>
        <v>Qtr 2: Jan - Mar</v>
      </c>
      <c r="D62" s="7" t="str">
        <f>'Qtr 2 Jan-Mar'!$A$12</f>
        <v>EXPENDITURES - s. 318.18(14)(a)1, F.S.</v>
      </c>
      <c r="E62" s="7" t="str">
        <f>'Qtr 2 Jan-Mar'!$A$13</f>
        <v>Court Facilities</v>
      </c>
      <c r="F62" s="22">
        <f>'Qtr 2 Jan-Mar'!A55</f>
        <v>0</v>
      </c>
      <c r="G62" s="20">
        <f>'Qtr 2 Jan-Mar'!$G$21</f>
        <v>0</v>
      </c>
      <c r="S62" s="7">
        <v>1</v>
      </c>
      <c r="T62" s="7">
        <v>9</v>
      </c>
    </row>
    <row r="63" spans="1:20" x14ac:dyDescent="0.2">
      <c r="A63" s="7">
        <f t="shared" si="0"/>
        <v>0</v>
      </c>
      <c r="B63" s="7">
        <f t="shared" si="1"/>
        <v>2025</v>
      </c>
      <c r="C63" s="7" t="str">
        <f>'Qtr 2 Jan-Mar'!$K$4</f>
        <v>Qtr 2: Jan - Mar</v>
      </c>
      <c r="D63" s="7" t="str">
        <f>'Qtr 2 Jan-Mar'!$A$12</f>
        <v>EXPENDITURES - s. 318.18(14)(a)1, F.S.</v>
      </c>
      <c r="E63" s="7" t="str">
        <f>'Qtr 2 Jan-Mar'!$A$13</f>
        <v>Court Facilities</v>
      </c>
      <c r="F63" s="22">
        <f>'Qtr 2 Jan-Mar'!A56</f>
        <v>0</v>
      </c>
      <c r="G63" s="20">
        <f>'Qtr 2 Jan-Mar'!$G$22</f>
        <v>0</v>
      </c>
      <c r="S63" s="7">
        <v>1</v>
      </c>
      <c r="T63" s="7">
        <v>9</v>
      </c>
    </row>
    <row r="64" spans="1:20" x14ac:dyDescent="0.2">
      <c r="A64" s="7">
        <f t="shared" si="0"/>
        <v>0</v>
      </c>
      <c r="B64" s="7">
        <f t="shared" si="1"/>
        <v>2025</v>
      </c>
      <c r="C64" s="7" t="str">
        <f>'Qtr 2 Jan-Mar'!$K$4</f>
        <v>Qtr 2: Jan - Mar</v>
      </c>
      <c r="D64" s="7" t="str">
        <f>'Qtr 2 Jan-Mar'!$A$12</f>
        <v>EXPENDITURES - s. 318.18(14)(a)1, F.S.</v>
      </c>
      <c r="E64" s="7" t="str">
        <f>'Qtr 2 Jan-Mar'!$A$13</f>
        <v>Court Facilities</v>
      </c>
      <c r="F64" s="22">
        <f>'Qtr 2 Jan-Mar'!A57</f>
        <v>0</v>
      </c>
      <c r="G64" s="20">
        <f>'Qtr 2 Jan-Mar'!$G$23</f>
        <v>0</v>
      </c>
      <c r="S64" s="7">
        <v>1</v>
      </c>
      <c r="T64" s="7">
        <v>9</v>
      </c>
    </row>
    <row r="65" spans="1:20" x14ac:dyDescent="0.2">
      <c r="A65" s="7">
        <f t="shared" si="0"/>
        <v>0</v>
      </c>
      <c r="B65" s="7">
        <f t="shared" si="1"/>
        <v>2025</v>
      </c>
      <c r="C65" s="7" t="str">
        <f>'Qtr 2 Jan-Mar'!$K$4</f>
        <v>Qtr 2: Jan - Mar</v>
      </c>
      <c r="D65" s="7" t="str">
        <f>'Qtr 2 Jan-Mar'!$A$12</f>
        <v>EXPENDITURES - s. 318.18(14)(a)1, F.S.</v>
      </c>
      <c r="E65" s="7" t="str">
        <f>'Qtr 2 Jan-Mar'!$A$13</f>
        <v>Court Facilities</v>
      </c>
      <c r="F65" s="22">
        <f>'Qtr 2 Jan-Mar'!A58</f>
        <v>0</v>
      </c>
      <c r="G65" s="20">
        <f>'Qtr 2 Jan-Mar'!$G$24</f>
        <v>0</v>
      </c>
      <c r="S65" s="7">
        <v>1</v>
      </c>
      <c r="T65" s="7">
        <v>9</v>
      </c>
    </row>
    <row r="66" spans="1:20" x14ac:dyDescent="0.2">
      <c r="A66" s="7">
        <f t="shared" si="0"/>
        <v>0</v>
      </c>
      <c r="B66" s="7">
        <f t="shared" si="1"/>
        <v>2025</v>
      </c>
      <c r="C66" s="7" t="str">
        <f>'Qtr 2 Jan-Mar'!$K$4</f>
        <v>Qtr 2: Jan - Mar</v>
      </c>
      <c r="D66" s="7" t="str">
        <f>'Qtr 2 Jan-Mar'!$A$12</f>
        <v>EXPENDITURES - s. 318.18(14)(a)1, F.S.</v>
      </c>
      <c r="E66" s="7" t="str">
        <f>'Qtr 2 Jan-Mar'!$A$13</f>
        <v>Court Facilities</v>
      </c>
      <c r="F66" s="22">
        <f>'Qtr 2 Jan-Mar'!A59</f>
        <v>0</v>
      </c>
      <c r="G66" s="20">
        <f>'Qtr 2 Jan-Mar'!$G$25</f>
        <v>0</v>
      </c>
      <c r="S66" s="7">
        <v>1</v>
      </c>
      <c r="T66" s="7">
        <v>9</v>
      </c>
    </row>
    <row r="67" spans="1:20" x14ac:dyDescent="0.2">
      <c r="A67" s="7">
        <f t="shared" si="0"/>
        <v>0</v>
      </c>
      <c r="B67" s="7">
        <f t="shared" si="1"/>
        <v>2025</v>
      </c>
      <c r="C67" s="7" t="str">
        <f>'Qtr 2 Jan-Mar'!$K$4</f>
        <v>Qtr 2: Jan - Mar</v>
      </c>
      <c r="D67" s="7" t="str">
        <f>'Qtr 2 Jan-Mar'!$A$12</f>
        <v>EXPENDITURES - s. 318.18(14)(a)1, F.S.</v>
      </c>
      <c r="E67" s="7" t="str">
        <f>'Qtr 2 Jan-Mar'!$A$13</f>
        <v>Court Facilities</v>
      </c>
      <c r="F67" s="7">
        <f>'Qtr 2 Jan-Mar'!A60</f>
        <v>0</v>
      </c>
      <c r="G67" s="20">
        <f>'Qtr 2 Jan-Mar'!$G$26</f>
        <v>0</v>
      </c>
      <c r="S67" s="7">
        <v>1</v>
      </c>
      <c r="T67" s="7">
        <v>9</v>
      </c>
    </row>
    <row r="68" spans="1:20" x14ac:dyDescent="0.2">
      <c r="A68" s="7">
        <f t="shared" si="0"/>
        <v>0</v>
      </c>
      <c r="B68" s="7">
        <f t="shared" si="1"/>
        <v>2025</v>
      </c>
      <c r="C68" s="7" t="str">
        <f>'Qtr 2 Jan-Mar'!$K$4</f>
        <v>Qtr 2: Jan - Mar</v>
      </c>
      <c r="D68" s="7" t="str">
        <f>'Qtr 2 Jan-Mar'!$A$12</f>
        <v>EXPENDITURES - s. 318.18(14)(a)1, F.S.</v>
      </c>
      <c r="E68" s="7" t="str">
        <f>'Qtr 2 Jan-Mar'!$A$13</f>
        <v>Court Facilities</v>
      </c>
      <c r="F68" s="7">
        <f>'Qtr 2 Jan-Mar'!A61</f>
        <v>0</v>
      </c>
      <c r="G68" s="20">
        <f>'Qtr 2 Jan-Mar'!$G$27</f>
        <v>0</v>
      </c>
      <c r="S68" s="7">
        <v>1</v>
      </c>
      <c r="T68" s="7">
        <v>9</v>
      </c>
    </row>
    <row r="69" spans="1:20" x14ac:dyDescent="0.2">
      <c r="A69" s="7">
        <f t="shared" si="0"/>
        <v>0</v>
      </c>
      <c r="B69" s="7">
        <f t="shared" si="1"/>
        <v>2025</v>
      </c>
      <c r="C69" s="7" t="str">
        <f>'Qtr 2 Jan-Mar'!$K$4</f>
        <v>Qtr 2: Jan - Mar</v>
      </c>
      <c r="D69" s="7" t="str">
        <f>'Qtr 2 Jan-Mar'!$A$12</f>
        <v>EXPENDITURES - s. 318.18(14)(a)1, F.S.</v>
      </c>
      <c r="E69" s="7" t="str">
        <f>'Qtr 2 Jan-Mar'!$A$13</f>
        <v>Court Facilities</v>
      </c>
      <c r="F69" s="7" t="str">
        <f>'Qtr 2 Jan-Mar'!A62</f>
        <v>EXPENDITURE TOTAL - s. 318.18(14)(a)3, F.S.</v>
      </c>
      <c r="G69" s="20">
        <f>'Qtr 2 Jan-Mar'!$G$28</f>
        <v>0</v>
      </c>
      <c r="S69" s="7">
        <v>1</v>
      </c>
      <c r="T69" s="7">
        <v>9</v>
      </c>
    </row>
    <row r="70" spans="1:20" x14ac:dyDescent="0.2">
      <c r="A70" s="7">
        <f t="shared" si="0"/>
        <v>0</v>
      </c>
      <c r="B70" s="7">
        <f t="shared" si="1"/>
        <v>2025</v>
      </c>
      <c r="C70" s="7" t="str">
        <f>'Qtr 2 Jan-Mar'!$K$4</f>
        <v>Qtr 2: Jan - Mar</v>
      </c>
      <c r="D70" s="7" t="str">
        <f>'Qtr 2 Jan-Mar'!$A$12</f>
        <v>EXPENDITURES - s. 318.18(14)(a)1, F.S.</v>
      </c>
      <c r="E70" s="7" t="str">
        <f>'Qtr 2 Jan-Mar'!$A$13</f>
        <v>Court Facilities</v>
      </c>
      <c r="F70" s="7">
        <f>'Qtr 2 Jan-Mar'!A63</f>
        <v>0</v>
      </c>
      <c r="G70" s="20">
        <f>'Qtr 2 Jan-Mar'!$G$29</f>
        <v>0</v>
      </c>
      <c r="S70" s="7">
        <v>1</v>
      </c>
      <c r="T70" s="7">
        <v>9</v>
      </c>
    </row>
    <row r="71" spans="1:20" x14ac:dyDescent="0.2">
      <c r="A71" s="7">
        <f t="shared" si="0"/>
        <v>0</v>
      </c>
      <c r="B71" s="7">
        <f t="shared" si="1"/>
        <v>2025</v>
      </c>
      <c r="C71" s="7" t="str">
        <f>'Qtr 2 Jan-Mar'!$K$4</f>
        <v>Qtr 2: Jan - Mar</v>
      </c>
      <c r="D71" s="7" t="str">
        <f>'Qtr 2 Jan-Mar'!$A$12</f>
        <v>EXPENDITURES - s. 318.18(14)(a)1, F.S.</v>
      </c>
      <c r="E71" s="7" t="str">
        <f>'Qtr 2 Jan-Mar'!$A$13</f>
        <v>Court Facilities</v>
      </c>
      <c r="F71" s="7" t="str">
        <f>'Qtr 2 Jan-Mar'!$D$30</f>
        <v>TOTAL</v>
      </c>
      <c r="G71" s="20">
        <f>'Qtr 2 Jan-Mar'!$G$30</f>
        <v>0</v>
      </c>
      <c r="S71" s="7">
        <v>1</v>
      </c>
      <c r="T71" s="7">
        <v>9</v>
      </c>
    </row>
    <row r="72" spans="1:20" x14ac:dyDescent="0.2">
      <c r="A72" s="7">
        <f t="shared" si="0"/>
        <v>0</v>
      </c>
      <c r="B72" s="7">
        <f t="shared" si="1"/>
        <v>2025</v>
      </c>
      <c r="C72" s="7" t="str">
        <f>'Qtr 2 Jan-Mar'!$K$4</f>
        <v>Qtr 2: Jan - Mar</v>
      </c>
      <c r="D72" s="7" t="str">
        <f>'Qtr 2 Jan-Mar'!$K$12</f>
        <v>EXPENDITURES - s. 318.18(14)(a)1, F.S.</v>
      </c>
      <c r="E72" s="7" t="str">
        <f>'Qtr 2 Jan-Mar'!$K$13</f>
        <v>Local Law Libraries</v>
      </c>
      <c r="F72" s="7">
        <f>'Qtr 2 Jan-Mar'!K49</f>
        <v>0</v>
      </c>
      <c r="G72" s="20">
        <f>'Qtr 2 Jan-Mar'!$Q$15</f>
        <v>0</v>
      </c>
      <c r="S72" s="7">
        <v>1</v>
      </c>
      <c r="T72" s="7">
        <v>9</v>
      </c>
    </row>
    <row r="73" spans="1:20" x14ac:dyDescent="0.2">
      <c r="A73" s="7">
        <f t="shared" si="0"/>
        <v>0</v>
      </c>
      <c r="B73" s="7">
        <f t="shared" si="1"/>
        <v>2025</v>
      </c>
      <c r="C73" s="7" t="str">
        <f>'Qtr 2 Jan-Mar'!$K$4</f>
        <v>Qtr 2: Jan - Mar</v>
      </c>
      <c r="D73" s="7" t="str">
        <f>'Qtr 2 Jan-Mar'!$K$12</f>
        <v>EXPENDITURES - s. 318.18(14)(a)1, F.S.</v>
      </c>
      <c r="E73" s="7" t="str">
        <f>'Qtr 2 Jan-Mar'!$K$13</f>
        <v>Local Law Libraries</v>
      </c>
      <c r="F73" s="7">
        <f>'Qtr 2 Jan-Mar'!K50</f>
        <v>0</v>
      </c>
      <c r="G73" s="20">
        <f>'Qtr 2 Jan-Mar'!$Q$16</f>
        <v>0</v>
      </c>
      <c r="S73" s="7">
        <v>1</v>
      </c>
      <c r="T73" s="7">
        <v>9</v>
      </c>
    </row>
    <row r="74" spans="1:20" x14ac:dyDescent="0.2">
      <c r="A74" s="7">
        <f t="shared" si="0"/>
        <v>0</v>
      </c>
      <c r="B74" s="7">
        <f t="shared" si="1"/>
        <v>2025</v>
      </c>
      <c r="C74" s="7" t="str">
        <f>'Qtr 2 Jan-Mar'!$K$4</f>
        <v>Qtr 2: Jan - Mar</v>
      </c>
      <c r="D74" s="7" t="str">
        <f>'Qtr 2 Jan-Mar'!$K$12</f>
        <v>EXPENDITURES - s. 318.18(14)(a)1, F.S.</v>
      </c>
      <c r="E74" s="7" t="str">
        <f>'Qtr 2 Jan-Mar'!$K$13</f>
        <v>Local Law Libraries</v>
      </c>
      <c r="F74" s="7">
        <f>'Qtr 2 Jan-Mar'!K51</f>
        <v>0</v>
      </c>
      <c r="G74" s="20">
        <f>'Qtr 2 Jan-Mar'!$Q$17</f>
        <v>0</v>
      </c>
      <c r="S74" s="7">
        <v>1</v>
      </c>
      <c r="T74" s="7">
        <v>9</v>
      </c>
    </row>
    <row r="75" spans="1:20" x14ac:dyDescent="0.2">
      <c r="A75" s="7">
        <f t="shared" si="0"/>
        <v>0</v>
      </c>
      <c r="B75" s="7">
        <f t="shared" si="1"/>
        <v>2025</v>
      </c>
      <c r="C75" s="7" t="str">
        <f>'Qtr 2 Jan-Mar'!$K$4</f>
        <v>Qtr 2: Jan - Mar</v>
      </c>
      <c r="D75" s="7" t="str">
        <f>'Qtr 2 Jan-Mar'!$K$12</f>
        <v>EXPENDITURES - s. 318.18(14)(a)1, F.S.</v>
      </c>
      <c r="E75" s="7" t="str">
        <f>'Qtr 2 Jan-Mar'!$K$13</f>
        <v>Local Law Libraries</v>
      </c>
      <c r="F75" s="7" t="str">
        <f>'Qtr 2 Jan-Mar'!K52</f>
        <v>EXPENDITURES - s. 318.18(14)(a)3, F.S.</v>
      </c>
      <c r="G75" s="20">
        <f>'Qtr 2 Jan-Mar'!$Q$18</f>
        <v>0</v>
      </c>
      <c r="S75" s="7">
        <v>1</v>
      </c>
      <c r="T75" s="7">
        <v>9</v>
      </c>
    </row>
    <row r="76" spans="1:20" x14ac:dyDescent="0.2">
      <c r="A76" s="7">
        <f t="shared" si="0"/>
        <v>0</v>
      </c>
      <c r="B76" s="7">
        <f t="shared" si="1"/>
        <v>2025</v>
      </c>
      <c r="C76" s="7" t="str">
        <f>'Qtr 2 Jan-Mar'!$K$4</f>
        <v>Qtr 2: Jan - Mar</v>
      </c>
      <c r="D76" s="7" t="str">
        <f>'Qtr 2 Jan-Mar'!$K$12</f>
        <v>EXPENDITURES - s. 318.18(14)(a)1, F.S.</v>
      </c>
      <c r="E76" s="7" t="str">
        <f>'Qtr 2 Jan-Mar'!$K$13</f>
        <v>Local Law Libraries</v>
      </c>
      <c r="F76" s="7" t="str">
        <f>'Qtr 2 Jan-Mar'!K53</f>
        <v>Surplus Revenues</v>
      </c>
      <c r="G76" s="20">
        <f>'Qtr 2 Jan-Mar'!$Q$19</f>
        <v>0</v>
      </c>
      <c r="S76" s="7">
        <v>1</v>
      </c>
      <c r="T76" s="7">
        <v>9</v>
      </c>
    </row>
    <row r="77" spans="1:20" x14ac:dyDescent="0.2">
      <c r="A77" s="7">
        <f t="shared" si="0"/>
        <v>0</v>
      </c>
      <c r="B77" s="7">
        <f t="shared" si="1"/>
        <v>2025</v>
      </c>
      <c r="C77" s="7" t="str">
        <f>'Qtr 2 Jan-Mar'!$K$4</f>
        <v>Qtr 2: Jan - Mar</v>
      </c>
      <c r="D77" s="7" t="str">
        <f>'Qtr 2 Jan-Mar'!$K$12</f>
        <v>EXPENDITURES - s. 318.18(14)(a)1, F.S.</v>
      </c>
      <c r="E77" s="7" t="str">
        <f>'Qtr 2 Jan-Mar'!$K$13</f>
        <v>Local Law Libraries</v>
      </c>
      <c r="F77" s="7" t="str">
        <f>'Qtr 2 Jan-Mar'!K54</f>
        <v>Description (Debt on Bond/Court Facility/Law Library)1</v>
      </c>
      <c r="G77" s="20">
        <f>'Qtr 2 Jan-Mar'!$Q$20</f>
        <v>0</v>
      </c>
      <c r="S77" s="7">
        <v>1</v>
      </c>
      <c r="T77" s="7">
        <v>9</v>
      </c>
    </row>
    <row r="78" spans="1:20" x14ac:dyDescent="0.2">
      <c r="A78" s="7">
        <f t="shared" si="0"/>
        <v>0</v>
      </c>
      <c r="B78" s="7">
        <f t="shared" si="1"/>
        <v>2025</v>
      </c>
      <c r="C78" s="7" t="str">
        <f>'Qtr 2 Jan-Mar'!$K$4</f>
        <v>Qtr 2: Jan - Mar</v>
      </c>
      <c r="D78" s="7" t="str">
        <f>'Qtr 2 Jan-Mar'!$K$12</f>
        <v>EXPENDITURES - s. 318.18(14)(a)1, F.S.</v>
      </c>
      <c r="E78" s="7" t="str">
        <f>'Qtr 2 Jan-Mar'!$K$13</f>
        <v>Local Law Libraries</v>
      </c>
      <c r="F78" s="22">
        <f>'Qtr 2 Jan-Mar'!K55</f>
        <v>0</v>
      </c>
      <c r="G78" s="20">
        <f>'Qtr 2 Jan-Mar'!$Q$21</f>
        <v>0</v>
      </c>
      <c r="S78" s="7">
        <v>1</v>
      </c>
      <c r="T78" s="7">
        <v>9</v>
      </c>
    </row>
    <row r="79" spans="1:20" x14ac:dyDescent="0.2">
      <c r="A79" s="7">
        <f t="shared" si="0"/>
        <v>0</v>
      </c>
      <c r="B79" s="7">
        <f t="shared" si="1"/>
        <v>2025</v>
      </c>
      <c r="C79" s="7" t="str">
        <f>'Qtr 2 Jan-Mar'!$K$4</f>
        <v>Qtr 2: Jan - Mar</v>
      </c>
      <c r="D79" s="7" t="str">
        <f>'Qtr 2 Jan-Mar'!$K$12</f>
        <v>EXPENDITURES - s. 318.18(14)(a)1, F.S.</v>
      </c>
      <c r="E79" s="7" t="str">
        <f>'Qtr 2 Jan-Mar'!$K$13</f>
        <v>Local Law Libraries</v>
      </c>
      <c r="F79" s="22">
        <f>'Qtr 2 Jan-Mar'!K56</f>
        <v>0</v>
      </c>
      <c r="G79" s="20">
        <f>'Qtr 2 Jan-Mar'!$Q$22</f>
        <v>0</v>
      </c>
      <c r="S79" s="7">
        <v>1</v>
      </c>
      <c r="T79" s="7">
        <v>9</v>
      </c>
    </row>
    <row r="80" spans="1:20" x14ac:dyDescent="0.2">
      <c r="A80" s="7">
        <f t="shared" si="0"/>
        <v>0</v>
      </c>
      <c r="B80" s="7">
        <f t="shared" si="1"/>
        <v>2025</v>
      </c>
      <c r="C80" s="7" t="str">
        <f>'Qtr 2 Jan-Mar'!$K$4</f>
        <v>Qtr 2: Jan - Mar</v>
      </c>
      <c r="D80" s="7" t="str">
        <f>'Qtr 2 Jan-Mar'!$K$12</f>
        <v>EXPENDITURES - s. 318.18(14)(a)1, F.S.</v>
      </c>
      <c r="E80" s="7" t="str">
        <f>'Qtr 2 Jan-Mar'!$K$13</f>
        <v>Local Law Libraries</v>
      </c>
      <c r="F80" s="22">
        <f>'Qtr 2 Jan-Mar'!K57</f>
        <v>0</v>
      </c>
      <c r="G80" s="20">
        <f>'Qtr 2 Jan-Mar'!$Q$23</f>
        <v>0</v>
      </c>
      <c r="S80" s="7">
        <v>1</v>
      </c>
      <c r="T80" s="7">
        <v>9</v>
      </c>
    </row>
    <row r="81" spans="1:24" x14ac:dyDescent="0.2">
      <c r="A81" s="7">
        <f t="shared" si="0"/>
        <v>0</v>
      </c>
      <c r="B81" s="7">
        <f t="shared" si="1"/>
        <v>2025</v>
      </c>
      <c r="C81" s="7" t="str">
        <f>'Qtr 2 Jan-Mar'!$K$4</f>
        <v>Qtr 2: Jan - Mar</v>
      </c>
      <c r="D81" s="7" t="str">
        <f>'Qtr 2 Jan-Mar'!$K$12</f>
        <v>EXPENDITURES - s. 318.18(14)(a)1, F.S.</v>
      </c>
      <c r="E81" s="7" t="str">
        <f>'Qtr 2 Jan-Mar'!$K$13</f>
        <v>Local Law Libraries</v>
      </c>
      <c r="F81" s="22">
        <f>'Qtr 2 Jan-Mar'!K58</f>
        <v>0</v>
      </c>
      <c r="G81" s="20">
        <f>'Qtr 2 Jan-Mar'!$Q$24</f>
        <v>0</v>
      </c>
      <c r="S81" s="7">
        <v>1</v>
      </c>
      <c r="T81" s="7">
        <v>9</v>
      </c>
    </row>
    <row r="82" spans="1:24" x14ac:dyDescent="0.2">
      <c r="A82" s="7">
        <f t="shared" si="0"/>
        <v>0</v>
      </c>
      <c r="B82" s="7">
        <f t="shared" si="1"/>
        <v>2025</v>
      </c>
      <c r="C82" s="7" t="str">
        <f>'Qtr 2 Jan-Mar'!$K$4</f>
        <v>Qtr 2: Jan - Mar</v>
      </c>
      <c r="D82" s="7" t="str">
        <f>'Qtr 2 Jan-Mar'!$K$12</f>
        <v>EXPENDITURES - s. 318.18(14)(a)1, F.S.</v>
      </c>
      <c r="E82" s="7" t="str">
        <f>'Qtr 2 Jan-Mar'!$K$13</f>
        <v>Local Law Libraries</v>
      </c>
      <c r="F82" s="22">
        <f>'Qtr 2 Jan-Mar'!K59</f>
        <v>0</v>
      </c>
      <c r="G82" s="20">
        <f>'Qtr 2 Jan-Mar'!$Q$25</f>
        <v>0</v>
      </c>
      <c r="S82" s="7">
        <v>1</v>
      </c>
      <c r="T82" s="7">
        <v>9</v>
      </c>
    </row>
    <row r="83" spans="1:24" x14ac:dyDescent="0.2">
      <c r="A83" s="7">
        <f t="shared" si="0"/>
        <v>0</v>
      </c>
      <c r="B83" s="7">
        <f t="shared" si="1"/>
        <v>2025</v>
      </c>
      <c r="C83" s="7" t="str">
        <f>'Qtr 2 Jan-Mar'!$K$4</f>
        <v>Qtr 2: Jan - Mar</v>
      </c>
      <c r="D83" s="7" t="str">
        <f>'Qtr 2 Jan-Mar'!$K$12</f>
        <v>EXPENDITURES - s. 318.18(14)(a)1, F.S.</v>
      </c>
      <c r="E83" s="7" t="str">
        <f>'Qtr 2 Jan-Mar'!$K$13</f>
        <v>Local Law Libraries</v>
      </c>
      <c r="F83" s="7">
        <f>'Qtr 2 Jan-Mar'!K60</f>
        <v>0</v>
      </c>
      <c r="G83" s="20">
        <f>'Qtr 2 Jan-Mar'!$Q$26</f>
        <v>0</v>
      </c>
      <c r="S83" s="7">
        <v>1</v>
      </c>
      <c r="T83" s="7">
        <v>9</v>
      </c>
    </row>
    <row r="84" spans="1:24" x14ac:dyDescent="0.2">
      <c r="A84" s="7">
        <f t="shared" si="0"/>
        <v>0</v>
      </c>
      <c r="B84" s="7">
        <f t="shared" si="1"/>
        <v>2025</v>
      </c>
      <c r="C84" s="7" t="str">
        <f>'Qtr 2 Jan-Mar'!$K$4</f>
        <v>Qtr 2: Jan - Mar</v>
      </c>
      <c r="D84" s="7" t="str">
        <f>'Qtr 2 Jan-Mar'!$K$12</f>
        <v>EXPENDITURES - s. 318.18(14)(a)1, F.S.</v>
      </c>
      <c r="E84" s="7" t="str">
        <f>'Qtr 2 Jan-Mar'!$K$13</f>
        <v>Local Law Libraries</v>
      </c>
      <c r="F84" s="7">
        <f>'Qtr 2 Jan-Mar'!K61</f>
        <v>0</v>
      </c>
      <c r="G84" s="20">
        <f>'Qtr 2 Jan-Mar'!$Q$27</f>
        <v>0</v>
      </c>
      <c r="S84" s="7">
        <v>1</v>
      </c>
      <c r="T84" s="7">
        <v>9</v>
      </c>
    </row>
    <row r="85" spans="1:24" x14ac:dyDescent="0.2">
      <c r="A85" s="7">
        <f t="shared" si="0"/>
        <v>0</v>
      </c>
      <c r="B85" s="7">
        <f t="shared" si="1"/>
        <v>2025</v>
      </c>
      <c r="C85" s="7" t="str">
        <f>'Qtr 2 Jan-Mar'!$K$4</f>
        <v>Qtr 2: Jan - Mar</v>
      </c>
      <c r="D85" s="7" t="str">
        <f>'Qtr 2 Jan-Mar'!$K$12</f>
        <v>EXPENDITURES - s. 318.18(14)(a)1, F.S.</v>
      </c>
      <c r="E85" s="7" t="str">
        <f>'Qtr 2 Jan-Mar'!$K$13</f>
        <v>Local Law Libraries</v>
      </c>
      <c r="F85" s="7">
        <f>'Qtr 2 Jan-Mar'!K62</f>
        <v>0</v>
      </c>
      <c r="G85" s="20">
        <f>'Qtr 2 Jan-Mar'!$Q$28</f>
        <v>0</v>
      </c>
      <c r="S85" s="7">
        <v>1</v>
      </c>
      <c r="T85" s="7">
        <v>9</v>
      </c>
    </row>
    <row r="86" spans="1:24" x14ac:dyDescent="0.2">
      <c r="A86" s="7">
        <f t="shared" si="0"/>
        <v>0</v>
      </c>
      <c r="B86" s="7">
        <f t="shared" si="1"/>
        <v>2025</v>
      </c>
      <c r="C86" s="7" t="str">
        <f>'Qtr 2 Jan-Mar'!$K$4</f>
        <v>Qtr 2: Jan - Mar</v>
      </c>
      <c r="D86" s="7" t="str">
        <f>'Qtr 2 Jan-Mar'!$K$12</f>
        <v>EXPENDITURES - s. 318.18(14)(a)1, F.S.</v>
      </c>
      <c r="E86" s="7" t="str">
        <f>'Qtr 2 Jan-Mar'!$K$13</f>
        <v>Local Law Libraries</v>
      </c>
      <c r="F86" s="7">
        <f>'Qtr 2 Jan-Mar'!K63</f>
        <v>0</v>
      </c>
      <c r="G86" s="20">
        <f>'Qtr 2 Jan-Mar'!$Q$29</f>
        <v>0</v>
      </c>
      <c r="S86" s="7">
        <v>1</v>
      </c>
      <c r="T86" s="7">
        <v>9</v>
      </c>
    </row>
    <row r="87" spans="1:24" x14ac:dyDescent="0.2">
      <c r="A87" s="7">
        <f t="shared" si="0"/>
        <v>0</v>
      </c>
      <c r="B87" s="7">
        <f t="shared" si="1"/>
        <v>2025</v>
      </c>
      <c r="C87" s="7" t="str">
        <f>'Qtr 2 Jan-Mar'!$K$4</f>
        <v>Qtr 2: Jan - Mar</v>
      </c>
      <c r="D87" s="7" t="str">
        <f>'Qtr 2 Jan-Mar'!$K$12</f>
        <v>EXPENDITURES - s. 318.18(14)(a)1, F.S.</v>
      </c>
      <c r="E87" s="7" t="str">
        <f>'Qtr 2 Jan-Mar'!$K$13</f>
        <v>Local Law Libraries</v>
      </c>
      <c r="F87" s="7" t="str">
        <f>'Qtr 2 Jan-Mar'!$N$30</f>
        <v>TOTAL (Max 25%)</v>
      </c>
      <c r="G87" s="20">
        <f>'Qtr 2 Jan-Mar'!$Q$30</f>
        <v>0</v>
      </c>
      <c r="S87" s="7">
        <v>1</v>
      </c>
      <c r="T87" s="7">
        <v>9</v>
      </c>
    </row>
    <row r="88" spans="1:24" x14ac:dyDescent="0.2">
      <c r="A88" s="7">
        <f t="shared" si="0"/>
        <v>0</v>
      </c>
      <c r="B88" s="7">
        <f t="shared" si="1"/>
        <v>2025</v>
      </c>
      <c r="C88" s="7" t="str">
        <f>'Qtr 2 Jan-Mar'!$K$4</f>
        <v>Qtr 2: Jan - Mar</v>
      </c>
      <c r="D88" s="7" t="str">
        <f>'Qtr 2 Jan-Mar'!$K$12</f>
        <v>EXPENDITURES - s. 318.18(14)(a)1, F.S.</v>
      </c>
      <c r="E88" s="7" t="str">
        <f>RIGHT('Qtr 2 Jan-Mar'!$A$32,24)</f>
        <v xml:space="preserve"> s. 318.18(14)(a)1, F.S.</v>
      </c>
      <c r="F88" s="7" t="s">
        <v>125</v>
      </c>
      <c r="G88" s="20">
        <f>'Qtr 2 Jan-Mar'!$I$32</f>
        <v>0</v>
      </c>
      <c r="S88" s="7">
        <v>1</v>
      </c>
      <c r="T88" s="7">
        <v>9</v>
      </c>
    </row>
    <row r="89" spans="1:24" x14ac:dyDescent="0.2">
      <c r="A89" s="7">
        <f t="shared" si="0"/>
        <v>0</v>
      </c>
      <c r="B89" s="7">
        <f t="shared" si="1"/>
        <v>2025</v>
      </c>
      <c r="C89" s="7" t="str">
        <f>'Qtr 3 Apr-Jun'!$K$4</f>
        <v>Qtr 3: Apr - Jun</v>
      </c>
      <c r="D89" s="7" t="str">
        <f>'Qtr 3 Apr-Jun'!$A$9</f>
        <v>REVENUE - s. 318.18(14)(a)1, F.S.</v>
      </c>
      <c r="E89" s="7" t="str">
        <f>'Qtr 3 Apr-Jun'!$A$10</f>
        <v>Total Revenue Collected</v>
      </c>
      <c r="F89" s="7" t="s">
        <v>125</v>
      </c>
      <c r="G89" s="20">
        <f>'Qtr 3 Apr-Jun'!$D$10</f>
        <v>0</v>
      </c>
      <c r="S89" s="7">
        <v>1</v>
      </c>
      <c r="T89" s="7">
        <v>9</v>
      </c>
    </row>
    <row r="90" spans="1:24" x14ac:dyDescent="0.2">
      <c r="A90" s="7">
        <f t="shared" si="0"/>
        <v>0</v>
      </c>
      <c r="B90" s="7">
        <f t="shared" si="1"/>
        <v>2025</v>
      </c>
      <c r="C90" s="7" t="str">
        <f>'Qtr 3 Apr-Jun'!$K$4</f>
        <v>Qtr 3: Apr - Jun</v>
      </c>
      <c r="D90" s="7" t="str">
        <f>'Qtr 3 Apr-Jun'!$A$12</f>
        <v>EXPENDITURES - s. 318.18(14)(a)1, F.S.</v>
      </c>
      <c r="E90" s="7" t="str">
        <f>'Qtr 3 Apr-Jun'!$A$13</f>
        <v>Court Facilities</v>
      </c>
      <c r="F90" s="7">
        <f>'Qtr 3 Apr-Jun'!A83</f>
        <v>0</v>
      </c>
      <c r="G90" s="20">
        <f>'Qtr 3 Apr-Jun'!$G$15</f>
        <v>0</v>
      </c>
      <c r="S90" s="7">
        <v>1</v>
      </c>
      <c r="T90" s="7">
        <v>9</v>
      </c>
    </row>
    <row r="91" spans="1:24" x14ac:dyDescent="0.2">
      <c r="A91" s="7">
        <f t="shared" si="0"/>
        <v>0</v>
      </c>
      <c r="B91" s="7">
        <f t="shared" si="1"/>
        <v>2025</v>
      </c>
      <c r="C91" s="7" t="str">
        <f>'Qtr 3 Apr-Jun'!$K$4</f>
        <v>Qtr 3: Apr - Jun</v>
      </c>
      <c r="D91" s="7" t="str">
        <f>'Qtr 3 Apr-Jun'!$A$12</f>
        <v>EXPENDITURES - s. 318.18(14)(a)1, F.S.</v>
      </c>
      <c r="E91" s="7" t="str">
        <f>'Qtr 3 Apr-Jun'!$A$13</f>
        <v>Court Facilities</v>
      </c>
      <c r="F91" s="7">
        <f>'Qtr 3 Apr-Jun'!A84</f>
        <v>0</v>
      </c>
      <c r="G91" s="20">
        <f>'Qtr 3 Apr-Jun'!$G$16</f>
        <v>0</v>
      </c>
      <c r="S91" s="7">
        <v>1</v>
      </c>
      <c r="T91" s="7">
        <v>9</v>
      </c>
      <c r="X91" s="22"/>
    </row>
    <row r="92" spans="1:24" x14ac:dyDescent="0.2">
      <c r="A92" s="7">
        <f t="shared" si="0"/>
        <v>0</v>
      </c>
      <c r="B92" s="7">
        <f t="shared" si="1"/>
        <v>2025</v>
      </c>
      <c r="C92" s="7" t="str">
        <f>'Qtr 3 Apr-Jun'!$K$4</f>
        <v>Qtr 3: Apr - Jun</v>
      </c>
      <c r="D92" s="7" t="str">
        <f>'Qtr 3 Apr-Jun'!$A$12</f>
        <v>EXPENDITURES - s. 318.18(14)(a)1, F.S.</v>
      </c>
      <c r="E92" s="7" t="str">
        <f>'Qtr 3 Apr-Jun'!$A$13</f>
        <v>Court Facilities</v>
      </c>
      <c r="F92" s="7">
        <f>'Qtr 3 Apr-Jun'!A85</f>
        <v>0</v>
      </c>
      <c r="G92" s="20">
        <f>'Qtr 3 Apr-Jun'!$G$17</f>
        <v>0</v>
      </c>
      <c r="S92" s="7">
        <v>1</v>
      </c>
      <c r="T92" s="7">
        <v>9</v>
      </c>
      <c r="X92" s="22"/>
    </row>
    <row r="93" spans="1:24" x14ac:dyDescent="0.2">
      <c r="A93" s="7">
        <f t="shared" si="0"/>
        <v>0</v>
      </c>
      <c r="B93" s="7">
        <f t="shared" si="1"/>
        <v>2025</v>
      </c>
      <c r="C93" s="7" t="str">
        <f>'Qtr 3 Apr-Jun'!$K$4</f>
        <v>Qtr 3: Apr - Jun</v>
      </c>
      <c r="D93" s="7" t="str">
        <f>'Qtr 3 Apr-Jun'!$A$12</f>
        <v>EXPENDITURES - s. 318.18(14)(a)1, F.S.</v>
      </c>
      <c r="E93" s="7" t="str">
        <f>'Qtr 3 Apr-Jun'!$A$13</f>
        <v>Court Facilities</v>
      </c>
      <c r="F93" s="7">
        <f>'Qtr 3 Apr-Jun'!A86</f>
        <v>0</v>
      </c>
      <c r="G93" s="20">
        <f>'Qtr 3 Apr-Jun'!$G$18</f>
        <v>0</v>
      </c>
      <c r="S93" s="7">
        <v>1</v>
      </c>
      <c r="T93" s="7">
        <v>9</v>
      </c>
      <c r="X93" s="22"/>
    </row>
    <row r="94" spans="1:24" x14ac:dyDescent="0.2">
      <c r="A94" s="7">
        <f t="shared" si="0"/>
        <v>0</v>
      </c>
      <c r="B94" s="7">
        <f t="shared" si="1"/>
        <v>2025</v>
      </c>
      <c r="C94" s="7" t="str">
        <f>'Qtr 3 Apr-Jun'!$K$4</f>
        <v>Qtr 3: Apr - Jun</v>
      </c>
      <c r="D94" s="7" t="str">
        <f>'Qtr 3 Apr-Jun'!$A$12</f>
        <v>EXPENDITURES - s. 318.18(14)(a)1, F.S.</v>
      </c>
      <c r="E94" s="7" t="str">
        <f>'Qtr 3 Apr-Jun'!$A$13</f>
        <v>Court Facilities</v>
      </c>
      <c r="F94" s="7">
        <f>'Qtr 3 Apr-Jun'!A87</f>
        <v>0</v>
      </c>
      <c r="G94" s="20">
        <f>'Qtr 3 Apr-Jun'!$G$19</f>
        <v>0</v>
      </c>
      <c r="S94" s="7">
        <v>1</v>
      </c>
      <c r="T94" s="7">
        <v>9</v>
      </c>
      <c r="X94" s="22"/>
    </row>
    <row r="95" spans="1:24" x14ac:dyDescent="0.2">
      <c r="A95" s="7">
        <f t="shared" si="0"/>
        <v>0</v>
      </c>
      <c r="B95" s="7">
        <f t="shared" si="1"/>
        <v>2025</v>
      </c>
      <c r="C95" s="7" t="str">
        <f>'Qtr 3 Apr-Jun'!$K$4</f>
        <v>Qtr 3: Apr - Jun</v>
      </c>
      <c r="D95" s="7" t="str">
        <f>'Qtr 3 Apr-Jun'!$A$12</f>
        <v>EXPENDITURES - s. 318.18(14)(a)1, F.S.</v>
      </c>
      <c r="E95" s="7" t="str">
        <f>'Qtr 3 Apr-Jun'!$A$13</f>
        <v>Court Facilities</v>
      </c>
      <c r="F95" s="7">
        <f>'Qtr 3 Apr-Jun'!A88</f>
        <v>0</v>
      </c>
      <c r="G95" s="20">
        <f>'Qtr 3 Apr-Jun'!$G$20</f>
        <v>0</v>
      </c>
      <c r="S95" s="7">
        <v>1</v>
      </c>
      <c r="T95" s="7">
        <v>9</v>
      </c>
      <c r="X95" s="22"/>
    </row>
    <row r="96" spans="1:24" x14ac:dyDescent="0.2">
      <c r="A96" s="7">
        <f t="shared" si="0"/>
        <v>0</v>
      </c>
      <c r="B96" s="7">
        <f t="shared" si="1"/>
        <v>2025</v>
      </c>
      <c r="C96" s="7" t="str">
        <f>'Qtr 3 Apr-Jun'!$K$4</f>
        <v>Qtr 3: Apr - Jun</v>
      </c>
      <c r="D96" s="7" t="str">
        <f>'Qtr 3 Apr-Jun'!$A$12</f>
        <v>EXPENDITURES - s. 318.18(14)(a)1, F.S.</v>
      </c>
      <c r="E96" s="7" t="str">
        <f>'Qtr 3 Apr-Jun'!$A$13</f>
        <v>Court Facilities</v>
      </c>
      <c r="F96" s="7">
        <f>'Qtr 3 Apr-Jun'!A89</f>
        <v>0</v>
      </c>
      <c r="G96" s="20">
        <f>'Qtr 3 Apr-Jun'!$G$21</f>
        <v>0</v>
      </c>
      <c r="S96" s="7">
        <v>1</v>
      </c>
      <c r="T96" s="7">
        <v>9</v>
      </c>
    </row>
    <row r="97" spans="1:20" x14ac:dyDescent="0.2">
      <c r="A97" s="7">
        <f t="shared" si="0"/>
        <v>0</v>
      </c>
      <c r="B97" s="7">
        <f t="shared" si="1"/>
        <v>2025</v>
      </c>
      <c r="C97" s="7" t="str">
        <f>'Qtr 3 Apr-Jun'!$K$4</f>
        <v>Qtr 3: Apr - Jun</v>
      </c>
      <c r="D97" s="7" t="str">
        <f>'Qtr 3 Apr-Jun'!$A$12</f>
        <v>EXPENDITURES - s. 318.18(14)(a)1, F.S.</v>
      </c>
      <c r="E97" s="7" t="str">
        <f>'Qtr 3 Apr-Jun'!$A$13</f>
        <v>Court Facilities</v>
      </c>
      <c r="F97" s="7">
        <f>'Qtr 3 Apr-Jun'!A90</f>
        <v>0</v>
      </c>
      <c r="G97" s="20">
        <f>'Qtr 3 Apr-Jun'!$G$22</f>
        <v>0</v>
      </c>
      <c r="S97" s="7">
        <v>1</v>
      </c>
      <c r="T97" s="7">
        <v>9</v>
      </c>
    </row>
    <row r="98" spans="1:20" x14ac:dyDescent="0.2">
      <c r="A98" s="7">
        <f t="shared" si="0"/>
        <v>0</v>
      </c>
      <c r="B98" s="7">
        <f t="shared" si="1"/>
        <v>2025</v>
      </c>
      <c r="C98" s="7" t="str">
        <f>'Qtr 3 Apr-Jun'!$K$4</f>
        <v>Qtr 3: Apr - Jun</v>
      </c>
      <c r="D98" s="7" t="str">
        <f>'Qtr 3 Apr-Jun'!$A$12</f>
        <v>EXPENDITURES - s. 318.18(14)(a)1, F.S.</v>
      </c>
      <c r="E98" s="7" t="str">
        <f>'Qtr 3 Apr-Jun'!$A$13</f>
        <v>Court Facilities</v>
      </c>
      <c r="F98" s="7">
        <f>'Qtr 3 Apr-Jun'!A91</f>
        <v>0</v>
      </c>
      <c r="G98" s="20">
        <f>'Qtr 3 Apr-Jun'!$G$23</f>
        <v>0</v>
      </c>
      <c r="S98" s="7">
        <v>1</v>
      </c>
      <c r="T98" s="7">
        <v>9</v>
      </c>
    </row>
    <row r="99" spans="1:20" x14ac:dyDescent="0.2">
      <c r="A99" s="7">
        <f t="shared" si="0"/>
        <v>0</v>
      </c>
      <c r="B99" s="7">
        <f t="shared" si="1"/>
        <v>2025</v>
      </c>
      <c r="C99" s="7" t="str">
        <f>'Qtr 3 Apr-Jun'!$K$4</f>
        <v>Qtr 3: Apr - Jun</v>
      </c>
      <c r="D99" s="7" t="str">
        <f>'Qtr 3 Apr-Jun'!$A$12</f>
        <v>EXPENDITURES - s. 318.18(14)(a)1, F.S.</v>
      </c>
      <c r="E99" s="7" t="str">
        <f>'Qtr 3 Apr-Jun'!$A$13</f>
        <v>Court Facilities</v>
      </c>
      <c r="F99" s="7">
        <f>'Qtr 3 Apr-Jun'!A92</f>
        <v>0</v>
      </c>
      <c r="G99" s="20">
        <f>'Qtr 3 Apr-Jun'!$G$24</f>
        <v>0</v>
      </c>
      <c r="S99" s="7">
        <v>1</v>
      </c>
      <c r="T99" s="7">
        <v>9</v>
      </c>
    </row>
    <row r="100" spans="1:20" x14ac:dyDescent="0.2">
      <c r="A100" s="7">
        <f t="shared" si="0"/>
        <v>0</v>
      </c>
      <c r="B100" s="7">
        <f t="shared" si="1"/>
        <v>2025</v>
      </c>
      <c r="C100" s="7" t="str">
        <f>'Qtr 3 Apr-Jun'!$K$4</f>
        <v>Qtr 3: Apr - Jun</v>
      </c>
      <c r="D100" s="7" t="str">
        <f>'Qtr 3 Apr-Jun'!$A$12</f>
        <v>EXPENDITURES - s. 318.18(14)(a)1, F.S.</v>
      </c>
      <c r="E100" s="7" t="str">
        <f>'Qtr 3 Apr-Jun'!$A$13</f>
        <v>Court Facilities</v>
      </c>
      <c r="F100" s="7">
        <f>'Qtr 3 Apr-Jun'!A93</f>
        <v>0</v>
      </c>
      <c r="G100" s="20">
        <f>'Qtr 3 Apr-Jun'!$G$25</f>
        <v>0</v>
      </c>
      <c r="S100" s="7">
        <v>1</v>
      </c>
      <c r="T100" s="7">
        <v>9</v>
      </c>
    </row>
    <row r="101" spans="1:20" x14ac:dyDescent="0.2">
      <c r="A101" s="7">
        <f t="shared" si="0"/>
        <v>0</v>
      </c>
      <c r="B101" s="7">
        <f t="shared" si="1"/>
        <v>2025</v>
      </c>
      <c r="C101" s="7" t="str">
        <f>'Qtr 3 Apr-Jun'!$K$4</f>
        <v>Qtr 3: Apr - Jun</v>
      </c>
      <c r="D101" s="7" t="str">
        <f>'Qtr 3 Apr-Jun'!$A$12</f>
        <v>EXPENDITURES - s. 318.18(14)(a)1, F.S.</v>
      </c>
      <c r="E101" s="7" t="str">
        <f>'Qtr 3 Apr-Jun'!$A$13</f>
        <v>Court Facilities</v>
      </c>
      <c r="F101" s="7">
        <f>'Qtr 3 Apr-Jun'!A94</f>
        <v>0</v>
      </c>
      <c r="G101" s="20">
        <f>'Qtr 3 Apr-Jun'!$G$26</f>
        <v>0</v>
      </c>
      <c r="S101" s="7">
        <v>1</v>
      </c>
      <c r="T101" s="7">
        <v>9</v>
      </c>
    </row>
    <row r="102" spans="1:20" x14ac:dyDescent="0.2">
      <c r="A102" s="7">
        <f t="shared" si="0"/>
        <v>0</v>
      </c>
      <c r="B102" s="7">
        <f t="shared" si="1"/>
        <v>2025</v>
      </c>
      <c r="C102" s="7" t="str">
        <f>'Qtr 3 Apr-Jun'!$K$4</f>
        <v>Qtr 3: Apr - Jun</v>
      </c>
      <c r="D102" s="7" t="str">
        <f>'Qtr 3 Apr-Jun'!$A$12</f>
        <v>EXPENDITURES - s. 318.18(14)(a)1, F.S.</v>
      </c>
      <c r="E102" s="7" t="str">
        <f>'Qtr 3 Apr-Jun'!$A$13</f>
        <v>Court Facilities</v>
      </c>
      <c r="F102" s="7">
        <f>'Qtr 3 Apr-Jun'!A95</f>
        <v>0</v>
      </c>
      <c r="G102" s="20">
        <f>'Qtr 3 Apr-Jun'!$G$27</f>
        <v>0</v>
      </c>
      <c r="S102" s="7">
        <v>1</v>
      </c>
      <c r="T102" s="7">
        <v>9</v>
      </c>
    </row>
    <row r="103" spans="1:20" x14ac:dyDescent="0.2">
      <c r="A103" s="7">
        <f t="shared" si="0"/>
        <v>0</v>
      </c>
      <c r="B103" s="7">
        <f t="shared" si="1"/>
        <v>2025</v>
      </c>
      <c r="C103" s="7" t="str">
        <f>'Qtr 3 Apr-Jun'!$K$4</f>
        <v>Qtr 3: Apr - Jun</v>
      </c>
      <c r="D103" s="7" t="str">
        <f>'Qtr 3 Apr-Jun'!$A$12</f>
        <v>EXPENDITURES - s. 318.18(14)(a)1, F.S.</v>
      </c>
      <c r="E103" s="7" t="str">
        <f>'Qtr 3 Apr-Jun'!$A$13</f>
        <v>Court Facilities</v>
      </c>
      <c r="F103" s="7">
        <f>'Qtr 3 Apr-Jun'!A96</f>
        <v>0</v>
      </c>
      <c r="G103" s="20">
        <f>'Qtr 3 Apr-Jun'!$G$28</f>
        <v>0</v>
      </c>
      <c r="S103" s="7">
        <v>1</v>
      </c>
      <c r="T103" s="7">
        <v>9</v>
      </c>
    </row>
    <row r="104" spans="1:20" x14ac:dyDescent="0.2">
      <c r="A104" s="7">
        <f t="shared" si="0"/>
        <v>0</v>
      </c>
      <c r="B104" s="7">
        <f t="shared" si="1"/>
        <v>2025</v>
      </c>
      <c r="C104" s="7" t="str">
        <f>'Qtr 3 Apr-Jun'!$K$4</f>
        <v>Qtr 3: Apr - Jun</v>
      </c>
      <c r="D104" s="7" t="str">
        <f>'Qtr 3 Apr-Jun'!$A$12</f>
        <v>EXPENDITURES - s. 318.18(14)(a)1, F.S.</v>
      </c>
      <c r="E104" s="7" t="str">
        <f>'Qtr 3 Apr-Jun'!$A$13</f>
        <v>Court Facilities</v>
      </c>
      <c r="F104" s="7">
        <f>'Qtr 3 Apr-Jun'!A97</f>
        <v>0</v>
      </c>
      <c r="G104" s="20">
        <f>'Qtr 3 Apr-Jun'!$G$29</f>
        <v>0</v>
      </c>
      <c r="S104" s="7">
        <v>1</v>
      </c>
      <c r="T104" s="7">
        <v>9</v>
      </c>
    </row>
    <row r="105" spans="1:20" x14ac:dyDescent="0.2">
      <c r="A105" s="7">
        <f t="shared" si="0"/>
        <v>0</v>
      </c>
      <c r="B105" s="7">
        <f t="shared" si="1"/>
        <v>2025</v>
      </c>
      <c r="C105" s="7" t="str">
        <f>'Qtr 3 Apr-Jun'!$K$4</f>
        <v>Qtr 3: Apr - Jun</v>
      </c>
      <c r="D105" s="7" t="str">
        <f>'Qtr 3 Apr-Jun'!$A$12</f>
        <v>EXPENDITURES - s. 318.18(14)(a)1, F.S.</v>
      </c>
      <c r="E105" s="7" t="str">
        <f>'Qtr 3 Apr-Jun'!$A$13</f>
        <v>Court Facilities</v>
      </c>
      <c r="F105" s="7" t="str">
        <f>'Qtr 3 Apr-Jun'!$D$30</f>
        <v>TOTAL</v>
      </c>
      <c r="G105" s="20">
        <f>'Qtr 3 Apr-Jun'!$G$30</f>
        <v>0</v>
      </c>
      <c r="S105" s="7">
        <v>1</v>
      </c>
      <c r="T105" s="7">
        <v>9</v>
      </c>
    </row>
    <row r="106" spans="1:20" x14ac:dyDescent="0.2">
      <c r="A106" s="7">
        <f t="shared" si="0"/>
        <v>0</v>
      </c>
      <c r="B106" s="7">
        <f t="shared" si="1"/>
        <v>2025</v>
      </c>
      <c r="C106" s="7" t="str">
        <f>'Qtr 3 Apr-Jun'!$K$4</f>
        <v>Qtr 3: Apr - Jun</v>
      </c>
      <c r="D106" s="7" t="str">
        <f>'Qtr 3 Apr-Jun'!$K$12</f>
        <v>EXPENDITURES - s. 318.18(14)(a)1, F.S.</v>
      </c>
      <c r="E106" s="7" t="str">
        <f>'Qtr 3 Apr-Jun'!$K$13</f>
        <v>Local Law Libraries</v>
      </c>
      <c r="F106" s="7">
        <f>'Qtr 3 Apr-Jun'!K83</f>
        <v>0</v>
      </c>
      <c r="G106" s="20">
        <f>'Qtr 3 Apr-Jun'!$Q$15</f>
        <v>0</v>
      </c>
      <c r="S106" s="7">
        <v>1</v>
      </c>
      <c r="T106" s="7">
        <v>9</v>
      </c>
    </row>
    <row r="107" spans="1:20" x14ac:dyDescent="0.2">
      <c r="A107" s="7">
        <f t="shared" si="0"/>
        <v>0</v>
      </c>
      <c r="B107" s="7">
        <f t="shared" si="1"/>
        <v>2025</v>
      </c>
      <c r="C107" s="7" t="str">
        <f>'Qtr 3 Apr-Jun'!$K$4</f>
        <v>Qtr 3: Apr - Jun</v>
      </c>
      <c r="D107" s="7" t="str">
        <f>'Qtr 3 Apr-Jun'!$K$12</f>
        <v>EXPENDITURES - s. 318.18(14)(a)1, F.S.</v>
      </c>
      <c r="E107" s="7" t="str">
        <f>'Qtr 3 Apr-Jun'!$K$13</f>
        <v>Local Law Libraries</v>
      </c>
      <c r="F107" s="7">
        <f>'Qtr 3 Apr-Jun'!K84</f>
        <v>0</v>
      </c>
      <c r="G107" s="20">
        <f>'Qtr 3 Apr-Jun'!$Q$16</f>
        <v>0</v>
      </c>
      <c r="S107" s="7">
        <v>1</v>
      </c>
      <c r="T107" s="7">
        <v>9</v>
      </c>
    </row>
    <row r="108" spans="1:20" x14ac:dyDescent="0.2">
      <c r="A108" s="7">
        <f t="shared" si="0"/>
        <v>0</v>
      </c>
      <c r="B108" s="7">
        <f t="shared" si="1"/>
        <v>2025</v>
      </c>
      <c r="C108" s="7" t="str">
        <f>'Qtr 3 Apr-Jun'!$K$4</f>
        <v>Qtr 3: Apr - Jun</v>
      </c>
      <c r="D108" s="7" t="str">
        <f>'Qtr 3 Apr-Jun'!$K$12</f>
        <v>EXPENDITURES - s. 318.18(14)(a)1, F.S.</v>
      </c>
      <c r="E108" s="7" t="str">
        <f>'Qtr 3 Apr-Jun'!$K$13</f>
        <v>Local Law Libraries</v>
      </c>
      <c r="F108" s="7">
        <f>'Qtr 3 Apr-Jun'!K85</f>
        <v>0</v>
      </c>
      <c r="G108" s="20">
        <f>'Qtr 3 Apr-Jun'!$Q$17</f>
        <v>0</v>
      </c>
      <c r="S108" s="7">
        <v>1</v>
      </c>
      <c r="T108" s="7">
        <v>9</v>
      </c>
    </row>
    <row r="109" spans="1:20" x14ac:dyDescent="0.2">
      <c r="A109" s="7">
        <f t="shared" si="0"/>
        <v>0</v>
      </c>
      <c r="B109" s="7">
        <f t="shared" si="1"/>
        <v>2025</v>
      </c>
      <c r="C109" s="7" t="str">
        <f>'Qtr 3 Apr-Jun'!$K$4</f>
        <v>Qtr 3: Apr - Jun</v>
      </c>
      <c r="D109" s="7" t="str">
        <f>'Qtr 3 Apr-Jun'!$K$12</f>
        <v>EXPENDITURES - s. 318.18(14)(a)1, F.S.</v>
      </c>
      <c r="E109" s="7" t="str">
        <f>'Qtr 3 Apr-Jun'!$K$13</f>
        <v>Local Law Libraries</v>
      </c>
      <c r="F109" s="7">
        <f>'Qtr 3 Apr-Jun'!K86</f>
        <v>0</v>
      </c>
      <c r="G109" s="20">
        <f>'Qtr 3 Apr-Jun'!$Q$18</f>
        <v>0</v>
      </c>
      <c r="S109" s="7">
        <v>1</v>
      </c>
      <c r="T109" s="7">
        <v>9</v>
      </c>
    </row>
    <row r="110" spans="1:20" x14ac:dyDescent="0.2">
      <c r="A110" s="7">
        <f t="shared" si="0"/>
        <v>0</v>
      </c>
      <c r="B110" s="7">
        <f t="shared" si="1"/>
        <v>2025</v>
      </c>
      <c r="C110" s="7" t="str">
        <f>'Qtr 3 Apr-Jun'!$K$4</f>
        <v>Qtr 3: Apr - Jun</v>
      </c>
      <c r="D110" s="7" t="str">
        <f>'Qtr 3 Apr-Jun'!$K$12</f>
        <v>EXPENDITURES - s. 318.18(14)(a)1, F.S.</v>
      </c>
      <c r="E110" s="7" t="str">
        <f>'Qtr 3 Apr-Jun'!$K$13</f>
        <v>Local Law Libraries</v>
      </c>
      <c r="F110" s="7">
        <f>'Qtr 3 Apr-Jun'!K87</f>
        <v>0</v>
      </c>
      <c r="G110" s="20">
        <f>'Qtr 3 Apr-Jun'!$Q$19</f>
        <v>0</v>
      </c>
      <c r="S110" s="7">
        <v>1</v>
      </c>
      <c r="T110" s="7">
        <v>9</v>
      </c>
    </row>
    <row r="111" spans="1:20" x14ac:dyDescent="0.2">
      <c r="A111" s="7">
        <f t="shared" si="0"/>
        <v>0</v>
      </c>
      <c r="B111" s="7">
        <f t="shared" si="1"/>
        <v>2025</v>
      </c>
      <c r="C111" s="7" t="str">
        <f>'Qtr 3 Apr-Jun'!$K$4</f>
        <v>Qtr 3: Apr - Jun</v>
      </c>
      <c r="D111" s="7" t="str">
        <f>'Qtr 3 Apr-Jun'!$K$12</f>
        <v>EXPENDITURES - s. 318.18(14)(a)1, F.S.</v>
      </c>
      <c r="E111" s="7" t="str">
        <f>'Qtr 3 Apr-Jun'!$K$13</f>
        <v>Local Law Libraries</v>
      </c>
      <c r="F111" s="7">
        <f>'Qtr 3 Apr-Jun'!K88</f>
        <v>0</v>
      </c>
      <c r="G111" s="20">
        <f>'Qtr 3 Apr-Jun'!$Q$20</f>
        <v>0</v>
      </c>
      <c r="S111" s="7">
        <v>1</v>
      </c>
      <c r="T111" s="7">
        <v>9</v>
      </c>
    </row>
    <row r="112" spans="1:20" x14ac:dyDescent="0.2">
      <c r="A112" s="7">
        <f t="shared" si="0"/>
        <v>0</v>
      </c>
      <c r="B112" s="7">
        <f t="shared" si="1"/>
        <v>2025</v>
      </c>
      <c r="C112" s="7" t="str">
        <f>'Qtr 3 Apr-Jun'!$K$4</f>
        <v>Qtr 3: Apr - Jun</v>
      </c>
      <c r="D112" s="7" t="str">
        <f>'Qtr 3 Apr-Jun'!$K$12</f>
        <v>EXPENDITURES - s. 318.18(14)(a)1, F.S.</v>
      </c>
      <c r="E112" s="7" t="str">
        <f>'Qtr 3 Apr-Jun'!$K$13</f>
        <v>Local Law Libraries</v>
      </c>
      <c r="F112" s="7">
        <f>'Qtr 3 Apr-Jun'!K89</f>
        <v>0</v>
      </c>
      <c r="G112" s="20">
        <f>'Qtr 3 Apr-Jun'!$Q$21</f>
        <v>0</v>
      </c>
      <c r="S112" s="7">
        <v>1</v>
      </c>
      <c r="T112" s="7">
        <v>9</v>
      </c>
    </row>
    <row r="113" spans="1:20" x14ac:dyDescent="0.2">
      <c r="A113" s="7">
        <f t="shared" si="0"/>
        <v>0</v>
      </c>
      <c r="B113" s="7">
        <f t="shared" si="1"/>
        <v>2025</v>
      </c>
      <c r="C113" s="7" t="str">
        <f>'Qtr 3 Apr-Jun'!$K$4</f>
        <v>Qtr 3: Apr - Jun</v>
      </c>
      <c r="D113" s="7" t="str">
        <f>'Qtr 3 Apr-Jun'!$K$12</f>
        <v>EXPENDITURES - s. 318.18(14)(a)1, F.S.</v>
      </c>
      <c r="E113" s="7" t="str">
        <f>'Qtr 3 Apr-Jun'!$K$13</f>
        <v>Local Law Libraries</v>
      </c>
      <c r="F113" s="7">
        <f>'Qtr 3 Apr-Jun'!K90</f>
        <v>0</v>
      </c>
      <c r="G113" s="20">
        <f>'Qtr 3 Apr-Jun'!$Q$22</f>
        <v>0</v>
      </c>
      <c r="S113" s="7">
        <v>1</v>
      </c>
      <c r="T113" s="7">
        <v>9</v>
      </c>
    </row>
    <row r="114" spans="1:20" x14ac:dyDescent="0.2">
      <c r="A114" s="7">
        <f t="shared" si="0"/>
        <v>0</v>
      </c>
      <c r="B114" s="7">
        <f t="shared" si="1"/>
        <v>2025</v>
      </c>
      <c r="C114" s="7" t="str">
        <f>'Qtr 3 Apr-Jun'!$K$4</f>
        <v>Qtr 3: Apr - Jun</v>
      </c>
      <c r="D114" s="7" t="str">
        <f>'Qtr 3 Apr-Jun'!$K$12</f>
        <v>EXPENDITURES - s. 318.18(14)(a)1, F.S.</v>
      </c>
      <c r="E114" s="7" t="str">
        <f>'Qtr 3 Apr-Jun'!$K$13</f>
        <v>Local Law Libraries</v>
      </c>
      <c r="F114" s="7">
        <f>'Qtr 3 Apr-Jun'!K91</f>
        <v>0</v>
      </c>
      <c r="G114" s="20">
        <f>'Qtr 3 Apr-Jun'!$Q$23</f>
        <v>0</v>
      </c>
      <c r="S114" s="7">
        <v>1</v>
      </c>
      <c r="T114" s="7">
        <v>9</v>
      </c>
    </row>
    <row r="115" spans="1:20" x14ac:dyDescent="0.2">
      <c r="A115" s="7">
        <f t="shared" si="0"/>
        <v>0</v>
      </c>
      <c r="B115" s="7">
        <f t="shared" si="1"/>
        <v>2025</v>
      </c>
      <c r="C115" s="7" t="str">
        <f>'Qtr 3 Apr-Jun'!$K$4</f>
        <v>Qtr 3: Apr - Jun</v>
      </c>
      <c r="D115" s="7" t="str">
        <f>'Qtr 3 Apr-Jun'!$K$12</f>
        <v>EXPENDITURES - s. 318.18(14)(a)1, F.S.</v>
      </c>
      <c r="E115" s="7" t="str">
        <f>'Qtr 3 Apr-Jun'!$K$13</f>
        <v>Local Law Libraries</v>
      </c>
      <c r="F115" s="7">
        <f>'Qtr 3 Apr-Jun'!K92</f>
        <v>0</v>
      </c>
      <c r="G115" s="20">
        <f>'Qtr 3 Apr-Jun'!$Q$24</f>
        <v>0</v>
      </c>
      <c r="S115" s="7">
        <v>1</v>
      </c>
      <c r="T115" s="7">
        <v>9</v>
      </c>
    </row>
    <row r="116" spans="1:20" x14ac:dyDescent="0.2">
      <c r="A116" s="7">
        <f t="shared" si="0"/>
        <v>0</v>
      </c>
      <c r="B116" s="7">
        <f t="shared" si="1"/>
        <v>2025</v>
      </c>
      <c r="C116" s="7" t="str">
        <f>'Qtr 3 Apr-Jun'!$K$4</f>
        <v>Qtr 3: Apr - Jun</v>
      </c>
      <c r="D116" s="7" t="str">
        <f>'Qtr 3 Apr-Jun'!$K$12</f>
        <v>EXPENDITURES - s. 318.18(14)(a)1, F.S.</v>
      </c>
      <c r="E116" s="7" t="str">
        <f>'Qtr 3 Apr-Jun'!$K$13</f>
        <v>Local Law Libraries</v>
      </c>
      <c r="F116" s="7">
        <f>'Qtr 3 Apr-Jun'!K93</f>
        <v>0</v>
      </c>
      <c r="G116" s="20">
        <f>'Qtr 3 Apr-Jun'!$Q$25</f>
        <v>0</v>
      </c>
      <c r="S116" s="7">
        <v>1</v>
      </c>
      <c r="T116" s="7">
        <v>9</v>
      </c>
    </row>
    <row r="117" spans="1:20" x14ac:dyDescent="0.2">
      <c r="A117" s="7">
        <f t="shared" si="0"/>
        <v>0</v>
      </c>
      <c r="B117" s="7">
        <f t="shared" si="1"/>
        <v>2025</v>
      </c>
      <c r="C117" s="7" t="str">
        <f>'Qtr 3 Apr-Jun'!$K$4</f>
        <v>Qtr 3: Apr - Jun</v>
      </c>
      <c r="D117" s="7" t="str">
        <f>'Qtr 3 Apr-Jun'!$K$12</f>
        <v>EXPENDITURES - s. 318.18(14)(a)1, F.S.</v>
      </c>
      <c r="E117" s="7" t="str">
        <f>'Qtr 3 Apr-Jun'!$K$13</f>
        <v>Local Law Libraries</v>
      </c>
      <c r="F117" s="7">
        <f>'Qtr 3 Apr-Jun'!K94</f>
        <v>0</v>
      </c>
      <c r="G117" s="20">
        <f>'Qtr 3 Apr-Jun'!$Q$26</f>
        <v>0</v>
      </c>
      <c r="S117" s="7">
        <v>1</v>
      </c>
      <c r="T117" s="7">
        <v>9</v>
      </c>
    </row>
    <row r="118" spans="1:20" x14ac:dyDescent="0.2">
      <c r="A118" s="7">
        <f t="shared" si="0"/>
        <v>0</v>
      </c>
      <c r="B118" s="7">
        <f t="shared" si="1"/>
        <v>2025</v>
      </c>
      <c r="C118" s="7" t="str">
        <f>'Qtr 3 Apr-Jun'!$K$4</f>
        <v>Qtr 3: Apr - Jun</v>
      </c>
      <c r="D118" s="7" t="str">
        <f>'Qtr 3 Apr-Jun'!$K$12</f>
        <v>EXPENDITURES - s. 318.18(14)(a)1, F.S.</v>
      </c>
      <c r="E118" s="7" t="str">
        <f>'Qtr 3 Apr-Jun'!$K$13</f>
        <v>Local Law Libraries</v>
      </c>
      <c r="F118" s="7">
        <f>'Qtr 3 Apr-Jun'!K95</f>
        <v>0</v>
      </c>
      <c r="G118" s="20">
        <f>'Qtr 3 Apr-Jun'!$Q$27</f>
        <v>0</v>
      </c>
      <c r="S118" s="7">
        <v>1</v>
      </c>
      <c r="T118" s="7">
        <v>9</v>
      </c>
    </row>
    <row r="119" spans="1:20" x14ac:dyDescent="0.2">
      <c r="A119" s="7">
        <f t="shared" si="0"/>
        <v>0</v>
      </c>
      <c r="B119" s="7">
        <f t="shared" si="1"/>
        <v>2025</v>
      </c>
      <c r="C119" s="7" t="str">
        <f>'Qtr 3 Apr-Jun'!$K$4</f>
        <v>Qtr 3: Apr - Jun</v>
      </c>
      <c r="D119" s="7" t="str">
        <f>'Qtr 3 Apr-Jun'!$K$12</f>
        <v>EXPENDITURES - s. 318.18(14)(a)1, F.S.</v>
      </c>
      <c r="E119" s="7" t="str">
        <f>'Qtr 3 Apr-Jun'!$K$13</f>
        <v>Local Law Libraries</v>
      </c>
      <c r="F119" s="7">
        <f>'Qtr 3 Apr-Jun'!K96</f>
        <v>0</v>
      </c>
      <c r="G119" s="20">
        <f>'Qtr 3 Apr-Jun'!$Q$28</f>
        <v>0</v>
      </c>
      <c r="S119" s="7">
        <v>1</v>
      </c>
      <c r="T119" s="7">
        <v>9</v>
      </c>
    </row>
    <row r="120" spans="1:20" x14ac:dyDescent="0.2">
      <c r="A120" s="7">
        <f t="shared" si="0"/>
        <v>0</v>
      </c>
      <c r="B120" s="7">
        <f t="shared" si="1"/>
        <v>2025</v>
      </c>
      <c r="C120" s="7" t="str">
        <f>'Qtr 3 Apr-Jun'!$K$4</f>
        <v>Qtr 3: Apr - Jun</v>
      </c>
      <c r="D120" s="7" t="str">
        <f>'Qtr 3 Apr-Jun'!$K$12</f>
        <v>EXPENDITURES - s. 318.18(14)(a)1, F.S.</v>
      </c>
      <c r="E120" s="7" t="str">
        <f>'Qtr 3 Apr-Jun'!$K$13</f>
        <v>Local Law Libraries</v>
      </c>
      <c r="F120" s="7">
        <f>'Qtr 3 Apr-Jun'!K97</f>
        <v>0</v>
      </c>
      <c r="G120" s="20">
        <f>'Qtr 3 Apr-Jun'!$Q$29</f>
        <v>0</v>
      </c>
      <c r="S120" s="7">
        <v>1</v>
      </c>
      <c r="T120" s="7">
        <v>9</v>
      </c>
    </row>
    <row r="121" spans="1:20" x14ac:dyDescent="0.2">
      <c r="A121" s="7">
        <f t="shared" si="0"/>
        <v>0</v>
      </c>
      <c r="B121" s="7">
        <f t="shared" si="1"/>
        <v>2025</v>
      </c>
      <c r="C121" s="7" t="str">
        <f>'Qtr 3 Apr-Jun'!$K$4</f>
        <v>Qtr 3: Apr - Jun</v>
      </c>
      <c r="D121" s="7" t="str">
        <f>'Qtr 3 Apr-Jun'!$K$12</f>
        <v>EXPENDITURES - s. 318.18(14)(a)1, F.S.</v>
      </c>
      <c r="E121" s="7" t="str">
        <f>'Qtr 3 Apr-Jun'!$K$13</f>
        <v>Local Law Libraries</v>
      </c>
      <c r="F121" s="7" t="str">
        <f>'Qtr 3 Apr-Jun'!$N$30</f>
        <v>TOTAL (Max 25%)</v>
      </c>
      <c r="G121" s="20">
        <f>'Qtr 3 Apr-Jun'!$Q$30</f>
        <v>0</v>
      </c>
      <c r="S121" s="7">
        <v>1</v>
      </c>
      <c r="T121" s="7">
        <v>9</v>
      </c>
    </row>
    <row r="122" spans="1:20" x14ac:dyDescent="0.2">
      <c r="A122" s="7">
        <f t="shared" si="0"/>
        <v>0</v>
      </c>
      <c r="B122" s="7">
        <f t="shared" si="1"/>
        <v>2025</v>
      </c>
      <c r="C122" s="7" t="str">
        <f>'Qtr 3 Apr-Jun'!$K$4</f>
        <v>Qtr 3: Apr - Jun</v>
      </c>
      <c r="D122" s="7" t="str">
        <f>'Qtr 3 Apr-Jun'!$K$12</f>
        <v>EXPENDITURES - s. 318.18(14)(a)1, F.S.</v>
      </c>
      <c r="E122" s="7" t="str">
        <f>RIGHT('Qtr 3 Apr-Jun'!$A$32,24)</f>
        <v xml:space="preserve"> s. 318.18(14)(a)1, F.S.</v>
      </c>
      <c r="F122" s="7" t="s">
        <v>125</v>
      </c>
      <c r="G122" s="20">
        <f>'Qtr 3 Apr-Jun'!$I$32</f>
        <v>0</v>
      </c>
      <c r="S122" s="7">
        <v>1</v>
      </c>
      <c r="T122" s="7">
        <v>9</v>
      </c>
    </row>
    <row r="123" spans="1:20" x14ac:dyDescent="0.2">
      <c r="A123" s="7">
        <f t="shared" si="0"/>
        <v>0</v>
      </c>
      <c r="B123" s="7">
        <f t="shared" si="1"/>
        <v>2025</v>
      </c>
      <c r="C123" s="7" t="str">
        <f>'Qtr 4 Jul-Sep'!$K$4</f>
        <v>Qtr 4: Jul - Sep</v>
      </c>
      <c r="D123" s="7" t="str">
        <f>'Qtr 4 Jul-Sep'!$A$9</f>
        <v>REVENUE - s. 318.18(14)(a)1, F.S.</v>
      </c>
      <c r="E123" s="7" t="str">
        <f>'Qtr 4 Jul-Sep'!$A$10</f>
        <v>Total Revenue Collected</v>
      </c>
      <c r="F123" s="7" t="s">
        <v>125</v>
      </c>
      <c r="G123" s="20">
        <f>'Qtr 4 Jul-Sep'!$D$10</f>
        <v>0</v>
      </c>
      <c r="S123" s="7">
        <v>1</v>
      </c>
      <c r="T123" s="7">
        <v>9</v>
      </c>
    </row>
    <row r="124" spans="1:20" x14ac:dyDescent="0.2">
      <c r="A124" s="7">
        <f t="shared" si="0"/>
        <v>0</v>
      </c>
      <c r="B124" s="7">
        <f t="shared" si="1"/>
        <v>2025</v>
      </c>
      <c r="C124" s="7" t="str">
        <f>'Qtr 4 Jul-Sep'!$K$4</f>
        <v>Qtr 4: Jul - Sep</v>
      </c>
      <c r="D124" s="7" t="str">
        <f>'Qtr 4 Jul-Sep'!$A$12</f>
        <v>EXPENDITURES - s. 318.18(14)(a)1, F.S.</v>
      </c>
      <c r="E124" s="7" t="str">
        <f>'Qtr 4 Jul-Sep'!$A$13</f>
        <v>Court Facilities</v>
      </c>
      <c r="F124" s="7">
        <f>'Qtr 4 Jul-Sep'!A117</f>
        <v>0</v>
      </c>
      <c r="G124" s="20">
        <f>'Qtr 4 Jul-Sep'!$G$15</f>
        <v>0</v>
      </c>
      <c r="S124" s="7">
        <v>1</v>
      </c>
      <c r="T124" s="7">
        <v>9</v>
      </c>
    </row>
    <row r="125" spans="1:20" x14ac:dyDescent="0.2">
      <c r="A125" s="7">
        <f t="shared" si="0"/>
        <v>0</v>
      </c>
      <c r="B125" s="7">
        <f t="shared" si="1"/>
        <v>2025</v>
      </c>
      <c r="C125" s="7" t="str">
        <f>'Qtr 4 Jul-Sep'!$K$4</f>
        <v>Qtr 4: Jul - Sep</v>
      </c>
      <c r="D125" s="7" t="str">
        <f>'Qtr 4 Jul-Sep'!$A$12</f>
        <v>EXPENDITURES - s. 318.18(14)(a)1, F.S.</v>
      </c>
      <c r="E125" s="7" t="str">
        <f>'Qtr 4 Jul-Sep'!$A$13</f>
        <v>Court Facilities</v>
      </c>
      <c r="F125" s="7">
        <f>'Qtr 4 Jul-Sep'!A118</f>
        <v>0</v>
      </c>
      <c r="G125" s="20">
        <f>'Qtr 4 Jul-Sep'!$G$16</f>
        <v>0</v>
      </c>
      <c r="S125" s="7">
        <v>1</v>
      </c>
      <c r="T125" s="7">
        <v>9</v>
      </c>
    </row>
    <row r="126" spans="1:20" x14ac:dyDescent="0.2">
      <c r="A126" s="7">
        <f t="shared" si="0"/>
        <v>0</v>
      </c>
      <c r="B126" s="7">
        <f t="shared" si="1"/>
        <v>2025</v>
      </c>
      <c r="C126" s="7" t="str">
        <f>'Qtr 4 Jul-Sep'!$K$4</f>
        <v>Qtr 4: Jul - Sep</v>
      </c>
      <c r="D126" s="7" t="str">
        <f>'Qtr 4 Jul-Sep'!$A$12</f>
        <v>EXPENDITURES - s. 318.18(14)(a)1, F.S.</v>
      </c>
      <c r="E126" s="7" t="str">
        <f>'Qtr 4 Jul-Sep'!$A$13</f>
        <v>Court Facilities</v>
      </c>
      <c r="F126" s="7">
        <f>'Qtr 4 Jul-Sep'!A119</f>
        <v>0</v>
      </c>
      <c r="G126" s="20">
        <f>'Qtr 4 Jul-Sep'!$G$17</f>
        <v>0</v>
      </c>
      <c r="S126" s="7">
        <v>1</v>
      </c>
      <c r="T126" s="7">
        <v>9</v>
      </c>
    </row>
    <row r="127" spans="1:20" x14ac:dyDescent="0.2">
      <c r="A127" s="7">
        <f t="shared" si="0"/>
        <v>0</v>
      </c>
      <c r="B127" s="7">
        <f t="shared" si="1"/>
        <v>2025</v>
      </c>
      <c r="C127" s="7" t="str">
        <f>'Qtr 4 Jul-Sep'!$K$4</f>
        <v>Qtr 4: Jul - Sep</v>
      </c>
      <c r="D127" s="7" t="str">
        <f>'Qtr 4 Jul-Sep'!$A$12</f>
        <v>EXPENDITURES - s. 318.18(14)(a)1, F.S.</v>
      </c>
      <c r="E127" s="7" t="str">
        <f>'Qtr 4 Jul-Sep'!$A$13</f>
        <v>Court Facilities</v>
      </c>
      <c r="F127" s="7">
        <f>'Qtr 4 Jul-Sep'!A120</f>
        <v>0</v>
      </c>
      <c r="G127" s="20">
        <f>'Qtr 4 Jul-Sep'!$G$18</f>
        <v>0</v>
      </c>
      <c r="S127" s="7">
        <v>1</v>
      </c>
      <c r="T127" s="7">
        <v>9</v>
      </c>
    </row>
    <row r="128" spans="1:20" x14ac:dyDescent="0.2">
      <c r="A128" s="7">
        <f t="shared" si="0"/>
        <v>0</v>
      </c>
      <c r="B128" s="7">
        <f t="shared" si="1"/>
        <v>2025</v>
      </c>
      <c r="C128" s="7" t="str">
        <f>'Qtr 4 Jul-Sep'!$K$4</f>
        <v>Qtr 4: Jul - Sep</v>
      </c>
      <c r="D128" s="7" t="str">
        <f>'Qtr 4 Jul-Sep'!$A$12</f>
        <v>EXPENDITURES - s. 318.18(14)(a)1, F.S.</v>
      </c>
      <c r="E128" s="7" t="str">
        <f>'Qtr 4 Jul-Sep'!$A$13</f>
        <v>Court Facilities</v>
      </c>
      <c r="F128" s="7">
        <f>'Qtr 4 Jul-Sep'!A121</f>
        <v>0</v>
      </c>
      <c r="G128" s="20">
        <f>'Qtr 4 Jul-Sep'!$G$19</f>
        <v>0</v>
      </c>
      <c r="S128" s="7">
        <v>1</v>
      </c>
      <c r="T128" s="7">
        <v>9</v>
      </c>
    </row>
    <row r="129" spans="1:20" x14ac:dyDescent="0.2">
      <c r="A129" s="7">
        <f t="shared" si="0"/>
        <v>0</v>
      </c>
      <c r="B129" s="7">
        <f t="shared" si="1"/>
        <v>2025</v>
      </c>
      <c r="C129" s="7" t="str">
        <f>'Qtr 4 Jul-Sep'!$K$4</f>
        <v>Qtr 4: Jul - Sep</v>
      </c>
      <c r="D129" s="7" t="str">
        <f>'Qtr 4 Jul-Sep'!$A$12</f>
        <v>EXPENDITURES - s. 318.18(14)(a)1, F.S.</v>
      </c>
      <c r="E129" s="7" t="str">
        <f>'Qtr 4 Jul-Sep'!$A$13</f>
        <v>Court Facilities</v>
      </c>
      <c r="F129" s="7">
        <f>'Qtr 4 Jul-Sep'!A122</f>
        <v>0</v>
      </c>
      <c r="G129" s="20">
        <f>'Qtr 4 Jul-Sep'!$G$20</f>
        <v>0</v>
      </c>
      <c r="S129" s="7">
        <v>1</v>
      </c>
      <c r="T129" s="7">
        <v>9</v>
      </c>
    </row>
    <row r="130" spans="1:20" x14ac:dyDescent="0.2">
      <c r="A130" s="7">
        <f t="shared" si="0"/>
        <v>0</v>
      </c>
      <c r="B130" s="7">
        <f t="shared" si="1"/>
        <v>2025</v>
      </c>
      <c r="C130" s="7" t="str">
        <f>'Qtr 4 Jul-Sep'!$K$4</f>
        <v>Qtr 4: Jul - Sep</v>
      </c>
      <c r="D130" s="7" t="str">
        <f>'Qtr 4 Jul-Sep'!$A$12</f>
        <v>EXPENDITURES - s. 318.18(14)(a)1, F.S.</v>
      </c>
      <c r="E130" s="7" t="str">
        <f>'Qtr 4 Jul-Sep'!$A$13</f>
        <v>Court Facilities</v>
      </c>
      <c r="F130" s="7">
        <f>'Qtr 4 Jul-Sep'!A123</f>
        <v>0</v>
      </c>
      <c r="G130" s="20">
        <f>'Qtr 4 Jul-Sep'!$G$21</f>
        <v>0</v>
      </c>
      <c r="S130" s="7">
        <v>1</v>
      </c>
      <c r="T130" s="7">
        <v>9</v>
      </c>
    </row>
    <row r="131" spans="1:20" x14ac:dyDescent="0.2">
      <c r="A131" s="7">
        <f t="shared" si="0"/>
        <v>0</v>
      </c>
      <c r="B131" s="7">
        <f t="shared" si="1"/>
        <v>2025</v>
      </c>
      <c r="C131" s="7" t="str">
        <f>'Qtr 4 Jul-Sep'!$K$4</f>
        <v>Qtr 4: Jul - Sep</v>
      </c>
      <c r="D131" s="7" t="str">
        <f>'Qtr 4 Jul-Sep'!$A$12</f>
        <v>EXPENDITURES - s. 318.18(14)(a)1, F.S.</v>
      </c>
      <c r="E131" s="7" t="str">
        <f>'Qtr 4 Jul-Sep'!$A$13</f>
        <v>Court Facilities</v>
      </c>
      <c r="F131" s="7">
        <f>'Qtr 4 Jul-Sep'!A124</f>
        <v>0</v>
      </c>
      <c r="G131" s="20">
        <f>'Qtr 4 Jul-Sep'!$G$22</f>
        <v>0</v>
      </c>
      <c r="S131" s="7">
        <v>1</v>
      </c>
      <c r="T131" s="7">
        <v>9</v>
      </c>
    </row>
    <row r="132" spans="1:20" x14ac:dyDescent="0.2">
      <c r="A132" s="7">
        <f t="shared" si="0"/>
        <v>0</v>
      </c>
      <c r="B132" s="7">
        <f t="shared" si="1"/>
        <v>2025</v>
      </c>
      <c r="C132" s="7" t="str">
        <f>'Qtr 4 Jul-Sep'!$K$4</f>
        <v>Qtr 4: Jul - Sep</v>
      </c>
      <c r="D132" s="7" t="str">
        <f>'Qtr 4 Jul-Sep'!$A$12</f>
        <v>EXPENDITURES - s. 318.18(14)(a)1, F.S.</v>
      </c>
      <c r="E132" s="7" t="str">
        <f>'Qtr 4 Jul-Sep'!$A$13</f>
        <v>Court Facilities</v>
      </c>
      <c r="F132" s="7">
        <f>'Qtr 4 Jul-Sep'!A125</f>
        <v>0</v>
      </c>
      <c r="G132" s="20">
        <f>'Qtr 4 Jul-Sep'!$G$23</f>
        <v>0</v>
      </c>
      <c r="S132" s="7">
        <v>1</v>
      </c>
      <c r="T132" s="7">
        <v>9</v>
      </c>
    </row>
    <row r="133" spans="1:20" x14ac:dyDescent="0.2">
      <c r="A133" s="7">
        <f t="shared" si="0"/>
        <v>0</v>
      </c>
      <c r="B133" s="7">
        <f t="shared" si="1"/>
        <v>2025</v>
      </c>
      <c r="C133" s="7" t="str">
        <f>'Qtr 4 Jul-Sep'!$K$4</f>
        <v>Qtr 4: Jul - Sep</v>
      </c>
      <c r="D133" s="7" t="str">
        <f>'Qtr 4 Jul-Sep'!$A$12</f>
        <v>EXPENDITURES - s. 318.18(14)(a)1, F.S.</v>
      </c>
      <c r="E133" s="7" t="str">
        <f>'Qtr 4 Jul-Sep'!$A$13</f>
        <v>Court Facilities</v>
      </c>
      <c r="F133" s="7">
        <f>'Qtr 4 Jul-Sep'!A126</f>
        <v>0</v>
      </c>
      <c r="G133" s="20">
        <f>'Qtr 4 Jul-Sep'!$G$24</f>
        <v>0</v>
      </c>
      <c r="S133" s="7">
        <v>1</v>
      </c>
      <c r="T133" s="7">
        <v>9</v>
      </c>
    </row>
    <row r="134" spans="1:20" x14ac:dyDescent="0.2">
      <c r="A134" s="7">
        <f t="shared" si="0"/>
        <v>0</v>
      </c>
      <c r="B134" s="7">
        <f t="shared" si="1"/>
        <v>2025</v>
      </c>
      <c r="C134" s="7" t="str">
        <f>'Qtr 4 Jul-Sep'!$K$4</f>
        <v>Qtr 4: Jul - Sep</v>
      </c>
      <c r="D134" s="7" t="str">
        <f>'Qtr 4 Jul-Sep'!$A$12</f>
        <v>EXPENDITURES - s. 318.18(14)(a)1, F.S.</v>
      </c>
      <c r="E134" s="7" t="str">
        <f>'Qtr 4 Jul-Sep'!$A$13</f>
        <v>Court Facilities</v>
      </c>
      <c r="F134" s="7">
        <f>'Qtr 4 Jul-Sep'!A127</f>
        <v>0</v>
      </c>
      <c r="G134" s="20">
        <f>'Qtr 4 Jul-Sep'!$G$25</f>
        <v>0</v>
      </c>
      <c r="S134" s="7">
        <v>1</v>
      </c>
      <c r="T134" s="7">
        <v>9</v>
      </c>
    </row>
    <row r="135" spans="1:20" x14ac:dyDescent="0.2">
      <c r="A135" s="7">
        <f t="shared" si="0"/>
        <v>0</v>
      </c>
      <c r="B135" s="7">
        <f t="shared" si="1"/>
        <v>2025</v>
      </c>
      <c r="C135" s="7" t="str">
        <f>'Qtr 4 Jul-Sep'!$K$4</f>
        <v>Qtr 4: Jul - Sep</v>
      </c>
      <c r="D135" s="7" t="str">
        <f>'Qtr 4 Jul-Sep'!$A$12</f>
        <v>EXPENDITURES - s. 318.18(14)(a)1, F.S.</v>
      </c>
      <c r="E135" s="7" t="str">
        <f>'Qtr 4 Jul-Sep'!$A$13</f>
        <v>Court Facilities</v>
      </c>
      <c r="F135" s="7">
        <f>'Qtr 4 Jul-Sep'!A128</f>
        <v>0</v>
      </c>
      <c r="G135" s="20">
        <f>'Qtr 4 Jul-Sep'!$G$26</f>
        <v>0</v>
      </c>
      <c r="S135" s="7">
        <v>1</v>
      </c>
      <c r="T135" s="7">
        <v>9</v>
      </c>
    </row>
    <row r="136" spans="1:20" x14ac:dyDescent="0.2">
      <c r="A136" s="7">
        <f t="shared" si="0"/>
        <v>0</v>
      </c>
      <c r="B136" s="7">
        <f t="shared" si="1"/>
        <v>2025</v>
      </c>
      <c r="C136" s="7" t="str">
        <f>'Qtr 4 Jul-Sep'!$K$4</f>
        <v>Qtr 4: Jul - Sep</v>
      </c>
      <c r="D136" s="7" t="str">
        <f>'Qtr 4 Jul-Sep'!$A$12</f>
        <v>EXPENDITURES - s. 318.18(14)(a)1, F.S.</v>
      </c>
      <c r="E136" s="7" t="str">
        <f>'Qtr 4 Jul-Sep'!$A$13</f>
        <v>Court Facilities</v>
      </c>
      <c r="F136" s="7">
        <f>'Qtr 4 Jul-Sep'!A129</f>
        <v>0</v>
      </c>
      <c r="G136" s="20">
        <f>'Qtr 4 Jul-Sep'!$G$27</f>
        <v>0</v>
      </c>
      <c r="S136" s="7">
        <v>1</v>
      </c>
      <c r="T136" s="7">
        <v>9</v>
      </c>
    </row>
    <row r="137" spans="1:20" x14ac:dyDescent="0.2">
      <c r="A137" s="7">
        <f t="shared" si="0"/>
        <v>0</v>
      </c>
      <c r="B137" s="7">
        <f t="shared" si="1"/>
        <v>2025</v>
      </c>
      <c r="C137" s="7" t="str">
        <f>'Qtr 4 Jul-Sep'!$K$4</f>
        <v>Qtr 4: Jul - Sep</v>
      </c>
      <c r="D137" s="7" t="str">
        <f>'Qtr 4 Jul-Sep'!$A$12</f>
        <v>EXPENDITURES - s. 318.18(14)(a)1, F.S.</v>
      </c>
      <c r="E137" s="7" t="str">
        <f>'Qtr 4 Jul-Sep'!$A$13</f>
        <v>Court Facilities</v>
      </c>
      <c r="F137" s="7">
        <f>'Qtr 4 Jul-Sep'!A130</f>
        <v>0</v>
      </c>
      <c r="G137" s="20">
        <f>'Qtr 4 Jul-Sep'!$G$28</f>
        <v>0</v>
      </c>
      <c r="S137" s="7">
        <v>1</v>
      </c>
      <c r="T137" s="7">
        <v>9</v>
      </c>
    </row>
    <row r="138" spans="1:20" x14ac:dyDescent="0.2">
      <c r="A138" s="7">
        <f t="shared" si="0"/>
        <v>0</v>
      </c>
      <c r="B138" s="7">
        <f t="shared" si="1"/>
        <v>2025</v>
      </c>
      <c r="C138" s="7" t="str">
        <f>'Qtr 4 Jul-Sep'!$K$4</f>
        <v>Qtr 4: Jul - Sep</v>
      </c>
      <c r="D138" s="7" t="str">
        <f>'Qtr 4 Jul-Sep'!$A$12</f>
        <v>EXPENDITURES - s. 318.18(14)(a)1, F.S.</v>
      </c>
      <c r="E138" s="7" t="str">
        <f>'Qtr 4 Jul-Sep'!$A$13</f>
        <v>Court Facilities</v>
      </c>
      <c r="F138" s="7">
        <f>'Qtr 4 Jul-Sep'!A131</f>
        <v>0</v>
      </c>
      <c r="G138" s="20">
        <f>'Qtr 4 Jul-Sep'!$G$29</f>
        <v>0</v>
      </c>
      <c r="S138" s="7">
        <v>1</v>
      </c>
      <c r="T138" s="7">
        <v>9</v>
      </c>
    </row>
    <row r="139" spans="1:20" x14ac:dyDescent="0.2">
      <c r="A139" s="7">
        <f t="shared" si="0"/>
        <v>0</v>
      </c>
      <c r="B139" s="7">
        <f t="shared" si="1"/>
        <v>2025</v>
      </c>
      <c r="C139" s="7" t="str">
        <f>'Qtr 4 Jul-Sep'!$K$4</f>
        <v>Qtr 4: Jul - Sep</v>
      </c>
      <c r="D139" s="7" t="str">
        <f>'Qtr 4 Jul-Sep'!$A$12</f>
        <v>EXPENDITURES - s. 318.18(14)(a)1, F.S.</v>
      </c>
      <c r="E139" s="7" t="str">
        <f>'Qtr 4 Jul-Sep'!$A$13</f>
        <v>Court Facilities</v>
      </c>
      <c r="F139" s="7" t="str">
        <f>'Qtr 4 Jul-Sep'!$D$30</f>
        <v>TOTAL</v>
      </c>
      <c r="G139" s="20">
        <f>'Qtr 4 Jul-Sep'!$G$30</f>
        <v>0</v>
      </c>
      <c r="S139" s="7">
        <v>1</v>
      </c>
      <c r="T139" s="7">
        <v>9</v>
      </c>
    </row>
    <row r="140" spans="1:20" x14ac:dyDescent="0.2">
      <c r="A140" s="7">
        <f t="shared" si="0"/>
        <v>0</v>
      </c>
      <c r="B140" s="7">
        <f t="shared" si="1"/>
        <v>2025</v>
      </c>
      <c r="C140" s="7" t="str">
        <f>'Qtr 4 Jul-Sep'!$K$4</f>
        <v>Qtr 4: Jul - Sep</v>
      </c>
      <c r="D140" s="7" t="str">
        <f>'Qtr 4 Jul-Sep'!$K$12</f>
        <v>EXPENDITURES - s. 318.18(14)(a)1, F.S.</v>
      </c>
      <c r="E140" s="7" t="str">
        <f>'Qtr 4 Jul-Sep'!$K$13</f>
        <v>Local Law Libraries</v>
      </c>
      <c r="F140" s="7">
        <f>'Qtr 4 Jul-Sep'!K117</f>
        <v>0</v>
      </c>
      <c r="G140" s="20">
        <f>'Qtr 4 Jul-Sep'!$Q$15</f>
        <v>0</v>
      </c>
      <c r="S140" s="7">
        <v>1</v>
      </c>
      <c r="T140" s="7">
        <v>9</v>
      </c>
    </row>
    <row r="141" spans="1:20" x14ac:dyDescent="0.2">
      <c r="A141" s="7">
        <f t="shared" si="0"/>
        <v>0</v>
      </c>
      <c r="B141" s="7">
        <f t="shared" si="1"/>
        <v>2025</v>
      </c>
      <c r="C141" s="7" t="str">
        <f>'Qtr 4 Jul-Sep'!$K$4</f>
        <v>Qtr 4: Jul - Sep</v>
      </c>
      <c r="D141" s="7" t="str">
        <f>'Qtr 4 Jul-Sep'!$K$12</f>
        <v>EXPENDITURES - s. 318.18(14)(a)1, F.S.</v>
      </c>
      <c r="E141" s="7" t="str">
        <f>'Qtr 4 Jul-Sep'!$K$13</f>
        <v>Local Law Libraries</v>
      </c>
      <c r="F141" s="7">
        <f>'Qtr 4 Jul-Sep'!K118</f>
        <v>0</v>
      </c>
      <c r="G141" s="20">
        <f>'Qtr 4 Jul-Sep'!$Q$16</f>
        <v>0</v>
      </c>
      <c r="S141" s="7">
        <v>1</v>
      </c>
      <c r="T141" s="7">
        <v>9</v>
      </c>
    </row>
    <row r="142" spans="1:20" x14ac:dyDescent="0.2">
      <c r="A142" s="7">
        <f t="shared" si="0"/>
        <v>0</v>
      </c>
      <c r="B142" s="7">
        <f t="shared" si="1"/>
        <v>2025</v>
      </c>
      <c r="C142" s="7" t="str">
        <f>'Qtr 4 Jul-Sep'!$K$4</f>
        <v>Qtr 4: Jul - Sep</v>
      </c>
      <c r="D142" s="7" t="str">
        <f>'Qtr 4 Jul-Sep'!$K$12</f>
        <v>EXPENDITURES - s. 318.18(14)(a)1, F.S.</v>
      </c>
      <c r="E142" s="7" t="str">
        <f>'Qtr 4 Jul-Sep'!$K$13</f>
        <v>Local Law Libraries</v>
      </c>
      <c r="F142" s="7">
        <f>'Qtr 4 Jul-Sep'!K119</f>
        <v>0</v>
      </c>
      <c r="G142" s="20">
        <f>'Qtr 4 Jul-Sep'!$Q$17</f>
        <v>0</v>
      </c>
      <c r="S142" s="7">
        <v>1</v>
      </c>
      <c r="T142" s="7">
        <v>9</v>
      </c>
    </row>
    <row r="143" spans="1:20" x14ac:dyDescent="0.2">
      <c r="A143" s="7">
        <f t="shared" si="0"/>
        <v>0</v>
      </c>
      <c r="B143" s="7">
        <f t="shared" si="1"/>
        <v>2025</v>
      </c>
      <c r="C143" s="7" t="str">
        <f>'Qtr 4 Jul-Sep'!$K$4</f>
        <v>Qtr 4: Jul - Sep</v>
      </c>
      <c r="D143" s="7" t="str">
        <f>'Qtr 4 Jul-Sep'!$K$12</f>
        <v>EXPENDITURES - s. 318.18(14)(a)1, F.S.</v>
      </c>
      <c r="E143" s="7" t="str">
        <f>'Qtr 4 Jul-Sep'!$K$13</f>
        <v>Local Law Libraries</v>
      </c>
      <c r="F143" s="7">
        <f>'Qtr 4 Jul-Sep'!K120</f>
        <v>0</v>
      </c>
      <c r="G143" s="20">
        <f>'Qtr 4 Jul-Sep'!$Q$18</f>
        <v>0</v>
      </c>
      <c r="S143" s="7">
        <v>1</v>
      </c>
      <c r="T143" s="7">
        <v>9</v>
      </c>
    </row>
    <row r="144" spans="1:20" x14ac:dyDescent="0.2">
      <c r="A144" s="7">
        <f t="shared" si="0"/>
        <v>0</v>
      </c>
      <c r="B144" s="7">
        <f t="shared" si="1"/>
        <v>2025</v>
      </c>
      <c r="C144" s="7" t="str">
        <f>'Qtr 4 Jul-Sep'!$K$4</f>
        <v>Qtr 4: Jul - Sep</v>
      </c>
      <c r="D144" s="7" t="str">
        <f>'Qtr 4 Jul-Sep'!$K$12</f>
        <v>EXPENDITURES - s. 318.18(14)(a)1, F.S.</v>
      </c>
      <c r="E144" s="7" t="str">
        <f>'Qtr 4 Jul-Sep'!$K$13</f>
        <v>Local Law Libraries</v>
      </c>
      <c r="F144" s="7">
        <f>'Qtr 4 Jul-Sep'!K121</f>
        <v>0</v>
      </c>
      <c r="G144" s="20">
        <f>'Qtr 4 Jul-Sep'!$Q$19</f>
        <v>0</v>
      </c>
      <c r="S144" s="7">
        <v>1</v>
      </c>
      <c r="T144" s="7">
        <v>9</v>
      </c>
    </row>
    <row r="145" spans="1:20" x14ac:dyDescent="0.2">
      <c r="A145" s="7">
        <f t="shared" si="0"/>
        <v>0</v>
      </c>
      <c r="B145" s="7">
        <f t="shared" si="1"/>
        <v>2025</v>
      </c>
      <c r="C145" s="7" t="str">
        <f>'Qtr 4 Jul-Sep'!$K$4</f>
        <v>Qtr 4: Jul - Sep</v>
      </c>
      <c r="D145" s="7" t="str">
        <f>'Qtr 4 Jul-Sep'!$K$12</f>
        <v>EXPENDITURES - s. 318.18(14)(a)1, F.S.</v>
      </c>
      <c r="E145" s="7" t="str">
        <f>'Qtr 4 Jul-Sep'!$K$13</f>
        <v>Local Law Libraries</v>
      </c>
      <c r="F145" s="7">
        <f>'Qtr 4 Jul-Sep'!K122</f>
        <v>0</v>
      </c>
      <c r="G145" s="20">
        <f>'Qtr 4 Jul-Sep'!$Q$20</f>
        <v>0</v>
      </c>
      <c r="S145" s="7">
        <v>1</v>
      </c>
      <c r="T145" s="7">
        <v>9</v>
      </c>
    </row>
    <row r="146" spans="1:20" x14ac:dyDescent="0.2">
      <c r="A146" s="7">
        <f t="shared" si="0"/>
        <v>0</v>
      </c>
      <c r="B146" s="7">
        <f t="shared" si="1"/>
        <v>2025</v>
      </c>
      <c r="C146" s="7" t="str">
        <f>'Qtr 4 Jul-Sep'!$K$4</f>
        <v>Qtr 4: Jul - Sep</v>
      </c>
      <c r="D146" s="7" t="str">
        <f>'Qtr 4 Jul-Sep'!$K$12</f>
        <v>EXPENDITURES - s. 318.18(14)(a)1, F.S.</v>
      </c>
      <c r="E146" s="7" t="str">
        <f>'Qtr 4 Jul-Sep'!$K$13</f>
        <v>Local Law Libraries</v>
      </c>
      <c r="F146" s="7">
        <f>'Qtr 4 Jul-Sep'!K123</f>
        <v>0</v>
      </c>
      <c r="G146" s="20">
        <f>'Qtr 4 Jul-Sep'!$Q$21</f>
        <v>0</v>
      </c>
      <c r="S146" s="7">
        <v>1</v>
      </c>
      <c r="T146" s="7">
        <v>9</v>
      </c>
    </row>
    <row r="147" spans="1:20" x14ac:dyDescent="0.2">
      <c r="A147" s="7">
        <f t="shared" si="0"/>
        <v>0</v>
      </c>
      <c r="B147" s="7">
        <f t="shared" si="1"/>
        <v>2025</v>
      </c>
      <c r="C147" s="7" t="str">
        <f>'Qtr 4 Jul-Sep'!$K$4</f>
        <v>Qtr 4: Jul - Sep</v>
      </c>
      <c r="D147" s="7" t="str">
        <f>'Qtr 4 Jul-Sep'!$K$12</f>
        <v>EXPENDITURES - s. 318.18(14)(a)1, F.S.</v>
      </c>
      <c r="E147" s="7" t="str">
        <f>'Qtr 4 Jul-Sep'!$K$13</f>
        <v>Local Law Libraries</v>
      </c>
      <c r="F147" s="7">
        <f>'Qtr 4 Jul-Sep'!K124</f>
        <v>0</v>
      </c>
      <c r="G147" s="20">
        <f>'Qtr 4 Jul-Sep'!$Q$22</f>
        <v>0</v>
      </c>
      <c r="S147" s="7">
        <v>1</v>
      </c>
      <c r="T147" s="7">
        <v>9</v>
      </c>
    </row>
    <row r="148" spans="1:20" x14ac:dyDescent="0.2">
      <c r="A148" s="7">
        <f t="shared" si="0"/>
        <v>0</v>
      </c>
      <c r="B148" s="7">
        <f t="shared" si="1"/>
        <v>2025</v>
      </c>
      <c r="C148" s="7" t="str">
        <f>'Qtr 4 Jul-Sep'!$K$4</f>
        <v>Qtr 4: Jul - Sep</v>
      </c>
      <c r="D148" s="7" t="str">
        <f>'Qtr 4 Jul-Sep'!$K$12</f>
        <v>EXPENDITURES - s. 318.18(14)(a)1, F.S.</v>
      </c>
      <c r="E148" s="7" t="str">
        <f>'Qtr 4 Jul-Sep'!$K$13</f>
        <v>Local Law Libraries</v>
      </c>
      <c r="F148" s="7">
        <f>'Qtr 4 Jul-Sep'!K125</f>
        <v>0</v>
      </c>
      <c r="G148" s="20">
        <f>'Qtr 4 Jul-Sep'!$Q$23</f>
        <v>0</v>
      </c>
      <c r="S148" s="7">
        <v>1</v>
      </c>
      <c r="T148" s="7">
        <v>9</v>
      </c>
    </row>
    <row r="149" spans="1:20" x14ac:dyDescent="0.2">
      <c r="A149" s="7">
        <f t="shared" si="0"/>
        <v>0</v>
      </c>
      <c r="B149" s="7">
        <f t="shared" si="1"/>
        <v>2025</v>
      </c>
      <c r="C149" s="7" t="str">
        <f>'Qtr 4 Jul-Sep'!$K$4</f>
        <v>Qtr 4: Jul - Sep</v>
      </c>
      <c r="D149" s="7" t="str">
        <f>'Qtr 4 Jul-Sep'!$K$12</f>
        <v>EXPENDITURES - s. 318.18(14)(a)1, F.S.</v>
      </c>
      <c r="E149" s="7" t="str">
        <f>'Qtr 4 Jul-Sep'!$K$13</f>
        <v>Local Law Libraries</v>
      </c>
      <c r="F149" s="7">
        <f>'Qtr 4 Jul-Sep'!K126</f>
        <v>0</v>
      </c>
      <c r="G149" s="20">
        <f>'Qtr 4 Jul-Sep'!$Q$24</f>
        <v>0</v>
      </c>
      <c r="S149" s="7">
        <v>1</v>
      </c>
      <c r="T149" s="7">
        <v>9</v>
      </c>
    </row>
    <row r="150" spans="1:20" x14ac:dyDescent="0.2">
      <c r="A150" s="7">
        <f t="shared" si="0"/>
        <v>0</v>
      </c>
      <c r="B150" s="7">
        <f t="shared" si="1"/>
        <v>2025</v>
      </c>
      <c r="C150" s="7" t="str">
        <f>'Qtr 4 Jul-Sep'!$K$4</f>
        <v>Qtr 4: Jul - Sep</v>
      </c>
      <c r="D150" s="7" t="str">
        <f>'Qtr 4 Jul-Sep'!$K$12</f>
        <v>EXPENDITURES - s. 318.18(14)(a)1, F.S.</v>
      </c>
      <c r="E150" s="7" t="str">
        <f>'Qtr 4 Jul-Sep'!$K$13</f>
        <v>Local Law Libraries</v>
      </c>
      <c r="F150" s="7">
        <f>'Qtr 4 Jul-Sep'!K127</f>
        <v>0</v>
      </c>
      <c r="G150" s="20">
        <f>'Qtr 4 Jul-Sep'!$Q$25</f>
        <v>0</v>
      </c>
      <c r="S150" s="7">
        <v>1</v>
      </c>
      <c r="T150" s="7">
        <v>9</v>
      </c>
    </row>
    <row r="151" spans="1:20" x14ac:dyDescent="0.2">
      <c r="A151" s="7">
        <f t="shared" si="0"/>
        <v>0</v>
      </c>
      <c r="B151" s="7">
        <f t="shared" si="1"/>
        <v>2025</v>
      </c>
      <c r="C151" s="7" t="str">
        <f>'Qtr 4 Jul-Sep'!$K$4</f>
        <v>Qtr 4: Jul - Sep</v>
      </c>
      <c r="D151" s="7" t="str">
        <f>'Qtr 4 Jul-Sep'!$K$12</f>
        <v>EXPENDITURES - s. 318.18(14)(a)1, F.S.</v>
      </c>
      <c r="E151" s="7" t="str">
        <f>'Qtr 4 Jul-Sep'!$K$13</f>
        <v>Local Law Libraries</v>
      </c>
      <c r="F151" s="7">
        <f>'Qtr 4 Jul-Sep'!K128</f>
        <v>0</v>
      </c>
      <c r="G151" s="20">
        <f>'Qtr 4 Jul-Sep'!$Q$26</f>
        <v>0</v>
      </c>
      <c r="S151" s="7">
        <v>1</v>
      </c>
      <c r="T151" s="7">
        <v>9</v>
      </c>
    </row>
    <row r="152" spans="1:20" x14ac:dyDescent="0.2">
      <c r="A152" s="7">
        <f t="shared" si="0"/>
        <v>0</v>
      </c>
      <c r="B152" s="7">
        <f t="shared" si="1"/>
        <v>2025</v>
      </c>
      <c r="C152" s="7" t="str">
        <f>'Qtr 4 Jul-Sep'!$K$4</f>
        <v>Qtr 4: Jul - Sep</v>
      </c>
      <c r="D152" s="7" t="str">
        <f>'Qtr 4 Jul-Sep'!$K$12</f>
        <v>EXPENDITURES - s. 318.18(14)(a)1, F.S.</v>
      </c>
      <c r="E152" s="7" t="str">
        <f>'Qtr 4 Jul-Sep'!$K$13</f>
        <v>Local Law Libraries</v>
      </c>
      <c r="F152" s="7">
        <f>'Qtr 4 Jul-Sep'!K129</f>
        <v>0</v>
      </c>
      <c r="G152" s="20">
        <f>'Qtr 4 Jul-Sep'!$Q$27</f>
        <v>0</v>
      </c>
      <c r="S152" s="7">
        <v>1</v>
      </c>
      <c r="T152" s="7">
        <v>9</v>
      </c>
    </row>
    <row r="153" spans="1:20" x14ac:dyDescent="0.2">
      <c r="A153" s="7">
        <f t="shared" si="0"/>
        <v>0</v>
      </c>
      <c r="B153" s="7">
        <f t="shared" si="1"/>
        <v>2025</v>
      </c>
      <c r="C153" s="7" t="str">
        <f>'Qtr 4 Jul-Sep'!$K$4</f>
        <v>Qtr 4: Jul - Sep</v>
      </c>
      <c r="D153" s="7" t="str">
        <f>'Qtr 4 Jul-Sep'!$K$12</f>
        <v>EXPENDITURES - s. 318.18(14)(a)1, F.S.</v>
      </c>
      <c r="E153" s="7" t="str">
        <f>'Qtr 4 Jul-Sep'!$K$13</f>
        <v>Local Law Libraries</v>
      </c>
      <c r="F153" s="7">
        <f>'Qtr 4 Jul-Sep'!K130</f>
        <v>0</v>
      </c>
      <c r="G153" s="20">
        <f>'Qtr 4 Jul-Sep'!$Q$28</f>
        <v>0</v>
      </c>
      <c r="S153" s="7">
        <v>1</v>
      </c>
      <c r="T153" s="7">
        <v>9</v>
      </c>
    </row>
    <row r="154" spans="1:20" x14ac:dyDescent="0.2">
      <c r="A154" s="7">
        <f t="shared" si="0"/>
        <v>0</v>
      </c>
      <c r="B154" s="7">
        <f t="shared" si="1"/>
        <v>2025</v>
      </c>
      <c r="C154" s="7" t="str">
        <f>'Qtr 4 Jul-Sep'!$K$4</f>
        <v>Qtr 4: Jul - Sep</v>
      </c>
      <c r="D154" s="7" t="str">
        <f>'Qtr 4 Jul-Sep'!$K$12</f>
        <v>EXPENDITURES - s. 318.18(14)(a)1, F.S.</v>
      </c>
      <c r="E154" s="7" t="str">
        <f>'Qtr 4 Jul-Sep'!$K$13</f>
        <v>Local Law Libraries</v>
      </c>
      <c r="F154" s="7">
        <f>'Qtr 4 Jul-Sep'!K131</f>
        <v>0</v>
      </c>
      <c r="G154" s="20">
        <f>'Qtr 4 Jul-Sep'!$Q$29</f>
        <v>0</v>
      </c>
      <c r="S154" s="7">
        <v>1</v>
      </c>
      <c r="T154" s="7">
        <v>9</v>
      </c>
    </row>
    <row r="155" spans="1:20" x14ac:dyDescent="0.2">
      <c r="A155" s="7">
        <f t="shared" si="0"/>
        <v>0</v>
      </c>
      <c r="B155" s="7">
        <f t="shared" si="1"/>
        <v>2025</v>
      </c>
      <c r="C155" s="7" t="str">
        <f>'Qtr 4 Jul-Sep'!$K$4</f>
        <v>Qtr 4: Jul - Sep</v>
      </c>
      <c r="D155" s="7" t="str">
        <f>'Qtr 4 Jul-Sep'!$K$12</f>
        <v>EXPENDITURES - s. 318.18(14)(a)1, F.S.</v>
      </c>
      <c r="E155" s="7" t="str">
        <f>'Qtr 4 Jul-Sep'!$K$13</f>
        <v>Local Law Libraries</v>
      </c>
      <c r="F155" s="7" t="str">
        <f>'Qtr 4 Jul-Sep'!$N$30</f>
        <v>TOTAL (Max 25%)</v>
      </c>
      <c r="G155" s="20">
        <f>'Qtr 4 Jul-Sep'!$Q$30</f>
        <v>0</v>
      </c>
      <c r="S155" s="7">
        <v>1</v>
      </c>
      <c r="T155" s="7">
        <v>9</v>
      </c>
    </row>
    <row r="156" spans="1:20" x14ac:dyDescent="0.2">
      <c r="A156" s="7">
        <f t="shared" si="0"/>
        <v>0</v>
      </c>
      <c r="B156" s="7">
        <f t="shared" si="1"/>
        <v>2025</v>
      </c>
      <c r="C156" s="7" t="str">
        <f>'Qtr 4 Jul-Sep'!$K$4</f>
        <v>Qtr 4: Jul - Sep</v>
      </c>
      <c r="D156" s="7" t="str">
        <f>'Qtr 4 Jul-Sep'!$K$12</f>
        <v>EXPENDITURES - s. 318.18(14)(a)1, F.S.</v>
      </c>
      <c r="E156" s="7" t="str">
        <f>RIGHT('Qtr 4 Jul-Sep'!$A$32,24)</f>
        <v xml:space="preserve"> s. 318.18(14)(a)1, F.S.</v>
      </c>
      <c r="F156" s="7" t="s">
        <v>125</v>
      </c>
      <c r="G156" s="20">
        <f>'Qtr 4 Jul-Sep'!$I$32</f>
        <v>0</v>
      </c>
      <c r="S156" s="7">
        <v>1</v>
      </c>
      <c r="T156" s="7">
        <v>9</v>
      </c>
    </row>
    <row r="157" spans="1:20" ht="25.5" x14ac:dyDescent="0.2">
      <c r="A157" s="6" t="str">
        <f>$A$20</f>
        <v>OrganizationID</v>
      </c>
      <c r="B157" s="6" t="str">
        <f>$B$20</f>
        <v>FiscalYearID</v>
      </c>
      <c r="C157" s="6" t="str">
        <f>$C$20</f>
        <v>QuarterlyPeriod</v>
      </c>
      <c r="D157" s="6" t="str">
        <f>$D$20</f>
        <v>Rev/Exp</v>
      </c>
      <c r="E157" s="6" t="str">
        <f>$E$20</f>
        <v>Category</v>
      </c>
      <c r="F157" s="6" t="str">
        <f>$F$20</f>
        <v>Description</v>
      </c>
      <c r="G157" s="6" t="str">
        <f>$G$20</f>
        <v>Period-Amount</v>
      </c>
      <c r="H157" s="6">
        <f>$H$20</f>
        <v>0</v>
      </c>
      <c r="I157" s="6">
        <f>$I$20</f>
        <v>0</v>
      </c>
      <c r="J157" s="6">
        <f>$J$20</f>
        <v>0</v>
      </c>
      <c r="K157" s="6">
        <f>$K$20</f>
        <v>0</v>
      </c>
      <c r="L157" s="6">
        <f>$L$20</f>
        <v>0</v>
      </c>
      <c r="M157" s="6">
        <f>$M$20</f>
        <v>0</v>
      </c>
      <c r="N157" s="6">
        <f>$N$20</f>
        <v>0</v>
      </c>
      <c r="O157" s="6">
        <f>$O$20</f>
        <v>0</v>
      </c>
      <c r="P157" s="6">
        <f>$P$20</f>
        <v>0</v>
      </c>
      <c r="Q157" s="6">
        <f>$Q$20</f>
        <v>0</v>
      </c>
      <c r="R157" s="6">
        <f>$R$20</f>
        <v>0</v>
      </c>
      <c r="S157" s="6">
        <f>$S$20</f>
        <v>0</v>
      </c>
      <c r="T157" s="6" t="str">
        <f>$T$20</f>
        <v>ReportNumber</v>
      </c>
    </row>
    <row r="158" spans="1:20" x14ac:dyDescent="0.2">
      <c r="A158" s="7">
        <f t="shared" si="0"/>
        <v>0</v>
      </c>
      <c r="B158" s="7">
        <f t="shared" si="1"/>
        <v>2025</v>
      </c>
      <c r="C158" s="7" t="str">
        <f>'Qtr 1 Oct-Dec'!$K$4</f>
        <v>Qtr 1: Oct - Dec</v>
      </c>
      <c r="D158" s="7" t="str">
        <f>'Qtr 1 Oct-Dec'!$A$34</f>
        <v>REVENUE - s. 318.18(14)(a)2, F.S.</v>
      </c>
      <c r="E158" s="7" t="str">
        <f>'Qtr 1 Oct-Dec'!$A$35</f>
        <v>Total Revenue Collected</v>
      </c>
      <c r="F158" s="7" t="s">
        <v>125</v>
      </c>
      <c r="G158" s="20">
        <f>'Qtr 1 Oct-Dec'!$D$35</f>
        <v>0</v>
      </c>
      <c r="S158" s="7">
        <v>1</v>
      </c>
      <c r="T158" s="7">
        <v>9</v>
      </c>
    </row>
    <row r="159" spans="1:20" x14ac:dyDescent="0.2">
      <c r="A159" s="7">
        <f t="shared" si="0"/>
        <v>0</v>
      </c>
      <c r="B159" s="7">
        <f t="shared" si="1"/>
        <v>2025</v>
      </c>
      <c r="C159" s="7" t="str">
        <f>'Qtr 1 Oct-Dec'!$K$4</f>
        <v>Qtr 1: Oct - Dec</v>
      </c>
      <c r="D159" s="7" t="str">
        <f>'Qtr 1 Oct-Dec'!$A$37</f>
        <v>EXPENDITURES - s. 318.18(14)(a)2, F.S.</v>
      </c>
      <c r="E159" s="7" t="str">
        <f>LEFT('Qtr 1 Oct-Dec'!$F$39,9)&amp;""&amp;RIGHT('Qtr 1 Oct-Dec'!$A$38,9)</f>
        <v>Principal on Bonds</v>
      </c>
      <c r="F159" s="22">
        <f>'Qtr 1 Oct-Dec'!$A$40</f>
        <v>0</v>
      </c>
      <c r="G159" s="23">
        <f>'Qtr 1 Oct-Dec'!$F$40</f>
        <v>0</v>
      </c>
      <c r="S159" s="7">
        <v>1</v>
      </c>
      <c r="T159" s="7">
        <v>9</v>
      </c>
    </row>
    <row r="160" spans="1:20" x14ac:dyDescent="0.2">
      <c r="A160" s="7">
        <f t="shared" si="0"/>
        <v>0</v>
      </c>
      <c r="B160" s="7">
        <f t="shared" si="1"/>
        <v>2025</v>
      </c>
      <c r="C160" s="7" t="str">
        <f>'Qtr 1 Oct-Dec'!$K$4</f>
        <v>Qtr 1: Oct - Dec</v>
      </c>
      <c r="D160" s="7" t="str">
        <f>'Qtr 1 Oct-Dec'!$A$37</f>
        <v>EXPENDITURES - s. 318.18(14)(a)2, F.S.</v>
      </c>
      <c r="E160" s="7" t="str">
        <f>LEFT('Qtr 1 Oct-Dec'!$F$39,9)&amp;""&amp;RIGHT('Qtr 1 Oct-Dec'!$A$38,9)</f>
        <v>Principal on Bonds</v>
      </c>
      <c r="F160" s="22">
        <f>'Qtr 1 Oct-Dec'!$A$41</f>
        <v>0</v>
      </c>
      <c r="G160" s="23">
        <f>'Qtr 1 Oct-Dec'!$F$41</f>
        <v>0</v>
      </c>
      <c r="S160" s="7">
        <v>1</v>
      </c>
      <c r="T160" s="7">
        <v>9</v>
      </c>
    </row>
    <row r="161" spans="1:20" x14ac:dyDescent="0.2">
      <c r="A161" s="7">
        <f t="shared" si="0"/>
        <v>0</v>
      </c>
      <c r="B161" s="7">
        <f t="shared" si="1"/>
        <v>2025</v>
      </c>
      <c r="C161" s="7" t="str">
        <f>'Qtr 1 Oct-Dec'!$K$4</f>
        <v>Qtr 1: Oct - Dec</v>
      </c>
      <c r="D161" s="7" t="str">
        <f>'Qtr 1 Oct-Dec'!$A$37</f>
        <v>EXPENDITURES - s. 318.18(14)(a)2, F.S.</v>
      </c>
      <c r="E161" s="7" t="str">
        <f>LEFT('Qtr 1 Oct-Dec'!$F$39,9)&amp;""&amp;RIGHT('Qtr 1 Oct-Dec'!$A$38,9)</f>
        <v>Principal on Bonds</v>
      </c>
      <c r="F161" s="22">
        <f>'Qtr 1 Oct-Dec'!$A$42</f>
        <v>0</v>
      </c>
      <c r="G161" s="23">
        <f>'Qtr 1 Oct-Dec'!$F$42</f>
        <v>0</v>
      </c>
      <c r="S161" s="7">
        <v>1</v>
      </c>
      <c r="T161" s="7">
        <v>9</v>
      </c>
    </row>
    <row r="162" spans="1:20" x14ac:dyDescent="0.2">
      <c r="A162" s="7">
        <f t="shared" si="0"/>
        <v>0</v>
      </c>
      <c r="B162" s="7">
        <f t="shared" si="1"/>
        <v>2025</v>
      </c>
      <c r="C162" s="7" t="str">
        <f>'Qtr 1 Oct-Dec'!$K$4</f>
        <v>Qtr 1: Oct - Dec</v>
      </c>
      <c r="D162" s="7" t="str">
        <f>'Qtr 1 Oct-Dec'!$A$37</f>
        <v>EXPENDITURES - s. 318.18(14)(a)2, F.S.</v>
      </c>
      <c r="E162" s="7" t="str">
        <f>LEFT('Qtr 1 Oct-Dec'!$F$39,9)&amp;""&amp;RIGHT('Qtr 1 Oct-Dec'!$A$38,9)</f>
        <v>Principal on Bonds</v>
      </c>
      <c r="F162" s="22">
        <f>'Qtr 1 Oct-Dec'!$A$43</f>
        <v>0</v>
      </c>
      <c r="G162" s="23">
        <f>'Qtr 1 Oct-Dec'!$F$43</f>
        <v>0</v>
      </c>
      <c r="S162" s="7">
        <v>1</v>
      </c>
      <c r="T162" s="7">
        <v>9</v>
      </c>
    </row>
    <row r="163" spans="1:20" x14ac:dyDescent="0.2">
      <c r="A163" s="7">
        <f t="shared" si="0"/>
        <v>0</v>
      </c>
      <c r="B163" s="7">
        <f t="shared" si="1"/>
        <v>2025</v>
      </c>
      <c r="C163" s="7" t="str">
        <f>'Qtr 1 Oct-Dec'!$K$4</f>
        <v>Qtr 1: Oct - Dec</v>
      </c>
      <c r="D163" s="7" t="str">
        <f>'Qtr 1 Oct-Dec'!$A$37</f>
        <v>EXPENDITURES - s. 318.18(14)(a)2, F.S.</v>
      </c>
      <c r="E163" s="7" t="str">
        <f>LEFT('Qtr 1 Oct-Dec'!$F$39,9)&amp;""&amp;RIGHT('Qtr 1 Oct-Dec'!$A$38,9)</f>
        <v>Principal on Bonds</v>
      </c>
      <c r="F163" s="22">
        <f>'Qtr 1 Oct-Dec'!$A$44</f>
        <v>0</v>
      </c>
      <c r="G163" s="23">
        <f>'Qtr 1 Oct-Dec'!$F$44</f>
        <v>0</v>
      </c>
      <c r="S163" s="7">
        <v>1</v>
      </c>
      <c r="T163" s="7">
        <v>9</v>
      </c>
    </row>
    <row r="164" spans="1:20" x14ac:dyDescent="0.2">
      <c r="A164" s="7">
        <f t="shared" si="0"/>
        <v>0</v>
      </c>
      <c r="B164" s="7">
        <f t="shared" si="1"/>
        <v>2025</v>
      </c>
      <c r="C164" s="7" t="str">
        <f>'Qtr 1 Oct-Dec'!$K$4</f>
        <v>Qtr 1: Oct - Dec</v>
      </c>
      <c r="D164" s="7" t="str">
        <f>'Qtr 1 Oct-Dec'!$A$37</f>
        <v>EXPENDITURES - s. 318.18(14)(a)2, F.S.</v>
      </c>
      <c r="E164" s="7" t="str">
        <f>LEFT('Qtr 1 Oct-Dec'!$F$39,9)&amp;""&amp;RIGHT('Qtr 1 Oct-Dec'!$A$38,9)</f>
        <v>Principal on Bonds</v>
      </c>
      <c r="F164" s="7" t="str">
        <f>'Qtr 1 Oct-Dec'!$D$45</f>
        <v>TOTAL</v>
      </c>
      <c r="G164" s="23">
        <f>'Qtr 1 Oct-Dec'!$F$45</f>
        <v>0</v>
      </c>
      <c r="S164" s="7">
        <v>1</v>
      </c>
      <c r="T164" s="7">
        <v>9</v>
      </c>
    </row>
    <row r="165" spans="1:20" x14ac:dyDescent="0.2">
      <c r="A165" s="7">
        <f t="shared" si="0"/>
        <v>0</v>
      </c>
      <c r="B165" s="7">
        <f t="shared" si="1"/>
        <v>2025</v>
      </c>
      <c r="C165" s="7" t="str">
        <f>'Qtr 1 Oct-Dec'!$K$4</f>
        <v>Qtr 1: Oct - Dec</v>
      </c>
      <c r="D165" s="7" t="str">
        <f>'Qtr 1 Oct-Dec'!$A$37</f>
        <v>EXPENDITURES - s. 318.18(14)(a)2, F.S.</v>
      </c>
      <c r="E165" s="7" t="str">
        <f>RIGHT('Qtr 1 Oct-Dec'!$A$38,17)</f>
        <v>Interest on Bonds</v>
      </c>
      <c r="F165" s="22">
        <f>'Qtr 1 Oct-Dec'!$A$40</f>
        <v>0</v>
      </c>
      <c r="G165" s="23">
        <f>'Qtr 1 Oct-Dec'!$H$40</f>
        <v>0</v>
      </c>
      <c r="S165" s="7">
        <v>1</v>
      </c>
      <c r="T165" s="7">
        <v>9</v>
      </c>
    </row>
    <row r="166" spans="1:20" x14ac:dyDescent="0.2">
      <c r="A166" s="7">
        <f t="shared" si="0"/>
        <v>0</v>
      </c>
      <c r="B166" s="7">
        <f t="shared" si="1"/>
        <v>2025</v>
      </c>
      <c r="C166" s="7" t="str">
        <f>'Qtr 1 Oct-Dec'!$K$4</f>
        <v>Qtr 1: Oct - Dec</v>
      </c>
      <c r="D166" s="7" t="str">
        <f>'Qtr 1 Oct-Dec'!$A$37</f>
        <v>EXPENDITURES - s. 318.18(14)(a)2, F.S.</v>
      </c>
      <c r="E166" s="7" t="str">
        <f>RIGHT('Qtr 1 Oct-Dec'!$A$38,17)</f>
        <v>Interest on Bonds</v>
      </c>
      <c r="F166" s="22">
        <f>'Qtr 1 Oct-Dec'!$A$41</f>
        <v>0</v>
      </c>
      <c r="G166" s="23">
        <f>'Qtr 1 Oct-Dec'!$H$41</f>
        <v>0</v>
      </c>
      <c r="S166" s="7">
        <v>1</v>
      </c>
      <c r="T166" s="7">
        <v>9</v>
      </c>
    </row>
    <row r="167" spans="1:20" x14ac:dyDescent="0.2">
      <c r="A167" s="7">
        <f t="shared" si="0"/>
        <v>0</v>
      </c>
      <c r="B167" s="7">
        <f t="shared" si="1"/>
        <v>2025</v>
      </c>
      <c r="C167" s="7" t="str">
        <f>'Qtr 1 Oct-Dec'!$K$4</f>
        <v>Qtr 1: Oct - Dec</v>
      </c>
      <c r="D167" s="7" t="str">
        <f>'Qtr 1 Oct-Dec'!$A$37</f>
        <v>EXPENDITURES - s. 318.18(14)(a)2, F.S.</v>
      </c>
      <c r="E167" s="7" t="str">
        <f>RIGHT('Qtr 1 Oct-Dec'!$A$38,17)</f>
        <v>Interest on Bonds</v>
      </c>
      <c r="F167" s="22">
        <f>'Qtr 1 Oct-Dec'!$A$42</f>
        <v>0</v>
      </c>
      <c r="G167" s="23">
        <f>'Qtr 1 Oct-Dec'!$H$42</f>
        <v>0</v>
      </c>
      <c r="S167" s="7">
        <v>1</v>
      </c>
      <c r="T167" s="7">
        <v>9</v>
      </c>
    </row>
    <row r="168" spans="1:20" x14ac:dyDescent="0.2">
      <c r="A168" s="7">
        <f t="shared" si="0"/>
        <v>0</v>
      </c>
      <c r="B168" s="7">
        <f t="shared" si="1"/>
        <v>2025</v>
      </c>
      <c r="C168" s="7" t="str">
        <f>'Qtr 1 Oct-Dec'!$K$4</f>
        <v>Qtr 1: Oct - Dec</v>
      </c>
      <c r="D168" s="7" t="str">
        <f>'Qtr 1 Oct-Dec'!$A$37</f>
        <v>EXPENDITURES - s. 318.18(14)(a)2, F.S.</v>
      </c>
      <c r="E168" s="7" t="str">
        <f>RIGHT('Qtr 1 Oct-Dec'!$A$38,17)</f>
        <v>Interest on Bonds</v>
      </c>
      <c r="F168" s="22">
        <f>'Qtr 1 Oct-Dec'!$A$43</f>
        <v>0</v>
      </c>
      <c r="G168" s="23">
        <f>'Qtr 1 Oct-Dec'!$H$43</f>
        <v>0</v>
      </c>
      <c r="S168" s="7">
        <v>1</v>
      </c>
      <c r="T168" s="7">
        <v>9</v>
      </c>
    </row>
    <row r="169" spans="1:20" x14ac:dyDescent="0.2">
      <c r="A169" s="7">
        <f t="shared" si="0"/>
        <v>0</v>
      </c>
      <c r="B169" s="7">
        <f t="shared" si="1"/>
        <v>2025</v>
      </c>
      <c r="C169" s="7" t="str">
        <f>'Qtr 1 Oct-Dec'!$K$4</f>
        <v>Qtr 1: Oct - Dec</v>
      </c>
      <c r="D169" s="7" t="str">
        <f>'Qtr 1 Oct-Dec'!$A$37</f>
        <v>EXPENDITURES - s. 318.18(14)(a)2, F.S.</v>
      </c>
      <c r="E169" s="7" t="str">
        <f>RIGHT('Qtr 1 Oct-Dec'!$A$38,17)</f>
        <v>Interest on Bonds</v>
      </c>
      <c r="F169" s="22">
        <f>'Qtr 1 Oct-Dec'!$A$44</f>
        <v>0</v>
      </c>
      <c r="G169" s="23">
        <f>'Qtr 1 Oct-Dec'!$H$44</f>
        <v>0</v>
      </c>
      <c r="S169" s="7">
        <v>1</v>
      </c>
      <c r="T169" s="7">
        <v>9</v>
      </c>
    </row>
    <row r="170" spans="1:20" x14ac:dyDescent="0.2">
      <c r="A170" s="7">
        <f t="shared" si="0"/>
        <v>0</v>
      </c>
      <c r="B170" s="7">
        <f t="shared" si="1"/>
        <v>2025</v>
      </c>
      <c r="C170" s="7" t="str">
        <f>'Qtr 1 Oct-Dec'!$K$4</f>
        <v>Qtr 1: Oct - Dec</v>
      </c>
      <c r="D170" s="7" t="str">
        <f>'Qtr 1 Oct-Dec'!$A$37</f>
        <v>EXPENDITURES - s. 318.18(14)(a)2, F.S.</v>
      </c>
      <c r="E170" s="7" t="str">
        <f>RIGHT('Qtr 1 Oct-Dec'!$A$38,17)</f>
        <v>Interest on Bonds</v>
      </c>
      <c r="F170" s="7" t="str">
        <f>'Qtr 1 Oct-Dec'!$D$45</f>
        <v>TOTAL</v>
      </c>
      <c r="G170" s="23">
        <f>'Qtr 1 Oct-Dec'!$H$45</f>
        <v>0</v>
      </c>
      <c r="S170" s="7">
        <v>1</v>
      </c>
      <c r="T170" s="7">
        <v>9</v>
      </c>
    </row>
    <row r="171" spans="1:20" x14ac:dyDescent="0.2">
      <c r="A171" s="7">
        <f t="shared" si="0"/>
        <v>0</v>
      </c>
      <c r="B171" s="7">
        <f t="shared" si="1"/>
        <v>2025</v>
      </c>
      <c r="C171" s="7" t="str">
        <f>'Qtr 1 Oct-Dec'!$K$4</f>
        <v>Qtr 1: Oct - Dec</v>
      </c>
      <c r="D171" s="7" t="str">
        <f>'Qtr 1 Oct-Dec'!$K$37</f>
        <v>EXPENDITURES - s. 318.18(14)(a)2, F.S.</v>
      </c>
      <c r="E171" s="7" t="str">
        <f>'Qtr 1 Oct-Dec'!$K$38</f>
        <v>Surplus Revenues</v>
      </c>
      <c r="F171" s="22">
        <f>'Qtr 1 Oct-Dec'!$K$40</f>
        <v>0</v>
      </c>
      <c r="G171" s="20">
        <f>'Qtr 1 Oct-Dec'!$Q$40</f>
        <v>0</v>
      </c>
      <c r="S171" s="7">
        <v>1</v>
      </c>
      <c r="T171" s="7">
        <v>9</v>
      </c>
    </row>
    <row r="172" spans="1:20" x14ac:dyDescent="0.2">
      <c r="A172" s="7">
        <f t="shared" si="0"/>
        <v>0</v>
      </c>
      <c r="B172" s="7">
        <f t="shared" si="1"/>
        <v>2025</v>
      </c>
      <c r="C172" s="7" t="str">
        <f>'Qtr 1 Oct-Dec'!$K$4</f>
        <v>Qtr 1: Oct - Dec</v>
      </c>
      <c r="D172" s="7" t="str">
        <f>'Qtr 1 Oct-Dec'!$K$37</f>
        <v>EXPENDITURES - s. 318.18(14)(a)2, F.S.</v>
      </c>
      <c r="E172" s="7" t="str">
        <f>'Qtr 1 Oct-Dec'!$K$38</f>
        <v>Surplus Revenues</v>
      </c>
      <c r="F172" s="22">
        <f>'Qtr 1 Oct-Dec'!$K$41</f>
        <v>0</v>
      </c>
      <c r="G172" s="20">
        <f>'Qtr 1 Oct-Dec'!$Q$41</f>
        <v>0</v>
      </c>
      <c r="S172" s="7">
        <v>1</v>
      </c>
      <c r="T172" s="7">
        <v>9</v>
      </c>
    </row>
    <row r="173" spans="1:20" x14ac:dyDescent="0.2">
      <c r="A173" s="7">
        <f t="shared" si="0"/>
        <v>0</v>
      </c>
      <c r="B173" s="7">
        <f t="shared" si="1"/>
        <v>2025</v>
      </c>
      <c r="C173" s="7" t="str">
        <f>'Qtr 1 Oct-Dec'!$K$4</f>
        <v>Qtr 1: Oct - Dec</v>
      </c>
      <c r="D173" s="7" t="str">
        <f>'Qtr 1 Oct-Dec'!$K$37</f>
        <v>EXPENDITURES - s. 318.18(14)(a)2, F.S.</v>
      </c>
      <c r="E173" s="7" t="str">
        <f>'Qtr 1 Oct-Dec'!$K$38</f>
        <v>Surplus Revenues</v>
      </c>
      <c r="F173" s="22">
        <f>'Qtr 1 Oct-Dec'!$K$42</f>
        <v>0</v>
      </c>
      <c r="G173" s="20">
        <f>'Qtr 1 Oct-Dec'!$Q$42</f>
        <v>0</v>
      </c>
      <c r="S173" s="7">
        <v>1</v>
      </c>
      <c r="T173" s="7">
        <v>9</v>
      </c>
    </row>
    <row r="174" spans="1:20" x14ac:dyDescent="0.2">
      <c r="A174" s="7">
        <f t="shared" si="0"/>
        <v>0</v>
      </c>
      <c r="B174" s="7">
        <f t="shared" si="1"/>
        <v>2025</v>
      </c>
      <c r="C174" s="7" t="str">
        <f>'Qtr 1 Oct-Dec'!$K$4</f>
        <v>Qtr 1: Oct - Dec</v>
      </c>
      <c r="D174" s="7" t="str">
        <f>'Qtr 1 Oct-Dec'!$K$37</f>
        <v>EXPENDITURES - s. 318.18(14)(a)2, F.S.</v>
      </c>
      <c r="E174" s="7" t="str">
        <f>'Qtr 1 Oct-Dec'!$K$38</f>
        <v>Surplus Revenues</v>
      </c>
      <c r="F174" s="22">
        <f>'Qtr 1 Oct-Dec'!$K$43</f>
        <v>0</v>
      </c>
      <c r="G174" s="20">
        <f>'Qtr 1 Oct-Dec'!$Q$43</f>
        <v>0</v>
      </c>
      <c r="S174" s="7">
        <v>1</v>
      </c>
      <c r="T174" s="7">
        <v>9</v>
      </c>
    </row>
    <row r="175" spans="1:20" x14ac:dyDescent="0.2">
      <c r="A175" s="7">
        <f t="shared" si="0"/>
        <v>0</v>
      </c>
      <c r="B175" s="7">
        <f t="shared" si="1"/>
        <v>2025</v>
      </c>
      <c r="C175" s="7" t="str">
        <f>'Qtr 1 Oct-Dec'!$K$4</f>
        <v>Qtr 1: Oct - Dec</v>
      </c>
      <c r="D175" s="7" t="str">
        <f>'Qtr 1 Oct-Dec'!$K$37</f>
        <v>EXPENDITURES - s. 318.18(14)(a)2, F.S.</v>
      </c>
      <c r="E175" s="7" t="str">
        <f>'Qtr 1 Oct-Dec'!$K$38</f>
        <v>Surplus Revenues</v>
      </c>
      <c r="F175" s="22">
        <f>'Qtr 1 Oct-Dec'!$K$44</f>
        <v>0</v>
      </c>
      <c r="G175" s="20">
        <f>'Qtr 1 Oct-Dec'!$Q$44</f>
        <v>0</v>
      </c>
      <c r="S175" s="7">
        <v>1</v>
      </c>
      <c r="T175" s="7">
        <v>9</v>
      </c>
    </row>
    <row r="176" spans="1:20" x14ac:dyDescent="0.2">
      <c r="A176" s="7">
        <f t="shared" si="0"/>
        <v>0</v>
      </c>
      <c r="B176" s="7">
        <f t="shared" si="1"/>
        <v>2025</v>
      </c>
      <c r="C176" s="7" t="str">
        <f>'Qtr 1 Oct-Dec'!$K$4</f>
        <v>Qtr 1: Oct - Dec</v>
      </c>
      <c r="D176" s="7" t="str">
        <f>'Qtr 1 Oct-Dec'!$K$37</f>
        <v>EXPENDITURES - s. 318.18(14)(a)2, F.S.</v>
      </c>
      <c r="E176" s="7" t="str">
        <f>'Qtr 1 Oct-Dec'!$K$38</f>
        <v>Surplus Revenues</v>
      </c>
      <c r="F176" s="7" t="str">
        <f>'Qtr 1 Oct-Dec'!$N$45</f>
        <v>TOTAL</v>
      </c>
      <c r="G176" s="23">
        <f>'Qtr 1 Oct-Dec'!$Q$45</f>
        <v>0</v>
      </c>
      <c r="S176" s="7">
        <v>1</v>
      </c>
      <c r="T176" s="7">
        <v>9</v>
      </c>
    </row>
    <row r="177" spans="1:20" x14ac:dyDescent="0.2">
      <c r="A177" s="7">
        <f t="shared" si="0"/>
        <v>0</v>
      </c>
      <c r="B177" s="7">
        <f t="shared" si="1"/>
        <v>2025</v>
      </c>
      <c r="C177" s="7" t="str">
        <f>'Qtr 1 Oct-Dec'!$K$4</f>
        <v>Qtr 1: Oct - Dec</v>
      </c>
      <c r="D177" s="7" t="str">
        <f>'Qtr 1 Oct-Dec'!$K$37</f>
        <v>EXPENDITURES - s. 318.18(14)(a)2, F.S.</v>
      </c>
      <c r="E177" s="7" t="str">
        <f>RIGHT('Qtr 1 Oct-Dec'!$A$47,24)</f>
        <v xml:space="preserve"> s. 318.18(14)(a)2, F.S.</v>
      </c>
      <c r="F177" s="7" t="s">
        <v>125</v>
      </c>
      <c r="G177" s="23">
        <f>'Qtr 1 Oct-Dec'!$G$47</f>
        <v>0</v>
      </c>
      <c r="S177" s="7">
        <v>1</v>
      </c>
      <c r="T177" s="7">
        <v>9</v>
      </c>
    </row>
    <row r="178" spans="1:20" x14ac:dyDescent="0.2">
      <c r="A178" s="7">
        <f t="shared" si="0"/>
        <v>0</v>
      </c>
      <c r="B178" s="7">
        <f t="shared" si="1"/>
        <v>2025</v>
      </c>
      <c r="C178" s="7" t="str">
        <f>'Qtr 2 Jan-Mar'!$K$4</f>
        <v>Qtr 2: Jan - Mar</v>
      </c>
      <c r="D178" s="7" t="str">
        <f>'Qtr 2 Jan-Mar'!$A$34</f>
        <v>REVENUE - s. 318.18(14)(a)2, F.S.</v>
      </c>
      <c r="E178" s="7" t="str">
        <f>'Qtr 2 Jan-Mar'!$A$35</f>
        <v>Total Revenue Collected</v>
      </c>
      <c r="F178" s="7" t="s">
        <v>125</v>
      </c>
      <c r="G178" s="20">
        <f>'Qtr 2 Jan-Mar'!$D$35</f>
        <v>0</v>
      </c>
      <c r="S178" s="7">
        <v>1</v>
      </c>
      <c r="T178" s="7">
        <v>9</v>
      </c>
    </row>
    <row r="179" spans="1:20" x14ac:dyDescent="0.2">
      <c r="A179" s="7">
        <f t="shared" si="0"/>
        <v>0</v>
      </c>
      <c r="B179" s="7">
        <f t="shared" si="1"/>
        <v>2025</v>
      </c>
      <c r="C179" s="7" t="str">
        <f>'Qtr 2 Jan-Mar'!$K$4</f>
        <v>Qtr 2: Jan - Mar</v>
      </c>
      <c r="D179" s="7" t="str">
        <f>'Qtr 2 Jan-Mar'!$A$37</f>
        <v>EXPENDITURES - s. 318.18(14)(a)2, F.S.</v>
      </c>
      <c r="E179" s="7" t="str">
        <f>LEFT('Qtr 2 Jan-Mar'!$F$39,9)&amp;""&amp;RIGHT('Qtr 2 Jan-Mar'!$A$38,9)</f>
        <v>Principal on Bonds</v>
      </c>
      <c r="F179" s="22">
        <f>'Qtr 2 Jan-Mar'!$A$40</f>
        <v>0</v>
      </c>
      <c r="G179" s="23">
        <f>'Qtr 2 Jan-Mar'!$F$40</f>
        <v>0</v>
      </c>
      <c r="S179" s="7">
        <v>1</v>
      </c>
      <c r="T179" s="7">
        <v>9</v>
      </c>
    </row>
    <row r="180" spans="1:20" x14ac:dyDescent="0.2">
      <c r="A180" s="7">
        <f t="shared" si="0"/>
        <v>0</v>
      </c>
      <c r="B180" s="7">
        <f t="shared" si="1"/>
        <v>2025</v>
      </c>
      <c r="C180" s="7" t="str">
        <f>'Qtr 2 Jan-Mar'!$K$4</f>
        <v>Qtr 2: Jan - Mar</v>
      </c>
      <c r="D180" s="7" t="str">
        <f>'Qtr 2 Jan-Mar'!$A$37</f>
        <v>EXPENDITURES - s. 318.18(14)(a)2, F.S.</v>
      </c>
      <c r="E180" s="7" t="str">
        <f>LEFT('Qtr 2 Jan-Mar'!$F$39,9)&amp;""&amp;RIGHT('Qtr 2 Jan-Mar'!$A$38,9)</f>
        <v>Principal on Bonds</v>
      </c>
      <c r="F180" s="22">
        <f>'Qtr 2 Jan-Mar'!$A$41</f>
        <v>0</v>
      </c>
      <c r="G180" s="23">
        <f>'Qtr 2 Jan-Mar'!$F$41</f>
        <v>0</v>
      </c>
      <c r="S180" s="7">
        <v>1</v>
      </c>
      <c r="T180" s="7">
        <v>9</v>
      </c>
    </row>
    <row r="181" spans="1:20" x14ac:dyDescent="0.2">
      <c r="A181" s="7">
        <f t="shared" si="0"/>
        <v>0</v>
      </c>
      <c r="B181" s="7">
        <f t="shared" si="1"/>
        <v>2025</v>
      </c>
      <c r="C181" s="7" t="str">
        <f>'Qtr 2 Jan-Mar'!$K$4</f>
        <v>Qtr 2: Jan - Mar</v>
      </c>
      <c r="D181" s="7" t="str">
        <f>'Qtr 2 Jan-Mar'!$A$37</f>
        <v>EXPENDITURES - s. 318.18(14)(a)2, F.S.</v>
      </c>
      <c r="E181" s="7" t="str">
        <f>LEFT('Qtr 2 Jan-Mar'!$F$39,9)&amp;""&amp;RIGHT('Qtr 2 Jan-Mar'!$A$38,9)</f>
        <v>Principal on Bonds</v>
      </c>
      <c r="F181" s="22">
        <f>'Qtr 2 Jan-Mar'!$A$42</f>
        <v>0</v>
      </c>
      <c r="G181" s="23">
        <f>'Qtr 2 Jan-Mar'!$F$42</f>
        <v>0</v>
      </c>
      <c r="S181" s="7">
        <v>1</v>
      </c>
      <c r="T181" s="7">
        <v>9</v>
      </c>
    </row>
    <row r="182" spans="1:20" x14ac:dyDescent="0.2">
      <c r="A182" s="7">
        <f t="shared" si="0"/>
        <v>0</v>
      </c>
      <c r="B182" s="7">
        <f t="shared" si="1"/>
        <v>2025</v>
      </c>
      <c r="C182" s="7" t="str">
        <f>'Qtr 2 Jan-Mar'!$K$4</f>
        <v>Qtr 2: Jan - Mar</v>
      </c>
      <c r="D182" s="7" t="str">
        <f>'Qtr 2 Jan-Mar'!$A$37</f>
        <v>EXPENDITURES - s. 318.18(14)(a)2, F.S.</v>
      </c>
      <c r="E182" s="7" t="str">
        <f>LEFT('Qtr 2 Jan-Mar'!$F$39,9)&amp;""&amp;RIGHT('Qtr 2 Jan-Mar'!$A$38,9)</f>
        <v>Principal on Bonds</v>
      </c>
      <c r="F182" s="22">
        <f>'Qtr 2 Jan-Mar'!$A$43</f>
        <v>0</v>
      </c>
      <c r="G182" s="23">
        <f>'Qtr 2 Jan-Mar'!$F$43</f>
        <v>0</v>
      </c>
      <c r="S182" s="7">
        <v>1</v>
      </c>
      <c r="T182" s="7">
        <v>9</v>
      </c>
    </row>
    <row r="183" spans="1:20" x14ac:dyDescent="0.2">
      <c r="A183" s="7">
        <f t="shared" si="0"/>
        <v>0</v>
      </c>
      <c r="B183" s="7">
        <f t="shared" si="1"/>
        <v>2025</v>
      </c>
      <c r="C183" s="7" t="str">
        <f>'Qtr 2 Jan-Mar'!$K$4</f>
        <v>Qtr 2: Jan - Mar</v>
      </c>
      <c r="D183" s="7" t="str">
        <f>'Qtr 2 Jan-Mar'!$A$37</f>
        <v>EXPENDITURES - s. 318.18(14)(a)2, F.S.</v>
      </c>
      <c r="E183" s="7" t="str">
        <f>LEFT('Qtr 2 Jan-Mar'!$F$39,9)&amp;""&amp;RIGHT('Qtr 2 Jan-Mar'!$A$38,9)</f>
        <v>Principal on Bonds</v>
      </c>
      <c r="F183" s="22">
        <f>'Qtr 2 Jan-Mar'!$A$44</f>
        <v>0</v>
      </c>
      <c r="G183" s="23">
        <f>'Qtr 2 Jan-Mar'!$F$44</f>
        <v>0</v>
      </c>
      <c r="S183" s="7">
        <v>1</v>
      </c>
      <c r="T183" s="7">
        <v>9</v>
      </c>
    </row>
    <row r="184" spans="1:20" x14ac:dyDescent="0.2">
      <c r="A184" s="7">
        <f t="shared" si="0"/>
        <v>0</v>
      </c>
      <c r="B184" s="7">
        <f t="shared" si="1"/>
        <v>2025</v>
      </c>
      <c r="C184" s="7" t="str">
        <f>'Qtr 2 Jan-Mar'!$K$4</f>
        <v>Qtr 2: Jan - Mar</v>
      </c>
      <c r="D184" s="7" t="str">
        <f>'Qtr 2 Jan-Mar'!$A$37</f>
        <v>EXPENDITURES - s. 318.18(14)(a)2, F.S.</v>
      </c>
      <c r="E184" s="7" t="str">
        <f>LEFT('Qtr 2 Jan-Mar'!$F$39,9)&amp;""&amp;RIGHT('Qtr 2 Jan-Mar'!$A$38,9)</f>
        <v>Principal on Bonds</v>
      </c>
      <c r="F184" s="7" t="str">
        <f>'Qtr 2 Jan-Mar'!$D$45</f>
        <v>TOTAL</v>
      </c>
      <c r="G184" s="23">
        <f>'Qtr 2 Jan-Mar'!$F$45</f>
        <v>0</v>
      </c>
      <c r="S184" s="7">
        <v>1</v>
      </c>
      <c r="T184" s="7">
        <v>9</v>
      </c>
    </row>
    <row r="185" spans="1:20" x14ac:dyDescent="0.2">
      <c r="A185" s="7">
        <f t="shared" si="0"/>
        <v>0</v>
      </c>
      <c r="B185" s="7">
        <f t="shared" si="1"/>
        <v>2025</v>
      </c>
      <c r="C185" s="7" t="str">
        <f>'Qtr 2 Jan-Mar'!$K$4</f>
        <v>Qtr 2: Jan - Mar</v>
      </c>
      <c r="D185" s="7" t="str">
        <f>'Qtr 2 Jan-Mar'!$A$37</f>
        <v>EXPENDITURES - s. 318.18(14)(a)2, F.S.</v>
      </c>
      <c r="E185" s="7" t="str">
        <f>RIGHT('Qtr 2 Jan-Mar'!$A$38,17)</f>
        <v>Interest on Bonds</v>
      </c>
      <c r="F185" s="22">
        <f>'Qtr 2 Jan-Mar'!$A$40</f>
        <v>0</v>
      </c>
      <c r="G185" s="23">
        <f>'Qtr 2 Jan-Mar'!$H$40</f>
        <v>0</v>
      </c>
      <c r="S185" s="7">
        <v>1</v>
      </c>
      <c r="T185" s="7">
        <v>9</v>
      </c>
    </row>
    <row r="186" spans="1:20" x14ac:dyDescent="0.2">
      <c r="A186" s="7">
        <f t="shared" si="0"/>
        <v>0</v>
      </c>
      <c r="B186" s="7">
        <f t="shared" si="1"/>
        <v>2025</v>
      </c>
      <c r="C186" s="7" t="str">
        <f>'Qtr 2 Jan-Mar'!$K$4</f>
        <v>Qtr 2: Jan - Mar</v>
      </c>
      <c r="D186" s="7" t="str">
        <f>'Qtr 2 Jan-Mar'!$A$37</f>
        <v>EXPENDITURES - s. 318.18(14)(a)2, F.S.</v>
      </c>
      <c r="E186" s="7" t="str">
        <f>RIGHT('Qtr 2 Jan-Mar'!$A$38,17)</f>
        <v>Interest on Bonds</v>
      </c>
      <c r="F186" s="22">
        <f>'Qtr 2 Jan-Mar'!$A$41</f>
        <v>0</v>
      </c>
      <c r="G186" s="23">
        <f>'Qtr 2 Jan-Mar'!$H$41</f>
        <v>0</v>
      </c>
      <c r="S186" s="7">
        <v>1</v>
      </c>
      <c r="T186" s="7">
        <v>9</v>
      </c>
    </row>
    <row r="187" spans="1:20" x14ac:dyDescent="0.2">
      <c r="A187" s="7">
        <f t="shared" si="0"/>
        <v>0</v>
      </c>
      <c r="B187" s="7">
        <f t="shared" si="1"/>
        <v>2025</v>
      </c>
      <c r="C187" s="7" t="str">
        <f>'Qtr 2 Jan-Mar'!$K$4</f>
        <v>Qtr 2: Jan - Mar</v>
      </c>
      <c r="D187" s="7" t="str">
        <f>'Qtr 2 Jan-Mar'!$A$37</f>
        <v>EXPENDITURES - s. 318.18(14)(a)2, F.S.</v>
      </c>
      <c r="E187" s="7" t="str">
        <f>RIGHT('Qtr 2 Jan-Mar'!$A$38,17)</f>
        <v>Interest on Bonds</v>
      </c>
      <c r="F187" s="22">
        <f>'Qtr 2 Jan-Mar'!$A$42</f>
        <v>0</v>
      </c>
      <c r="G187" s="23">
        <f>'Qtr 2 Jan-Mar'!$H$42</f>
        <v>0</v>
      </c>
      <c r="S187" s="7">
        <v>1</v>
      </c>
      <c r="T187" s="7">
        <v>9</v>
      </c>
    </row>
    <row r="188" spans="1:20" x14ac:dyDescent="0.2">
      <c r="A188" s="7">
        <f t="shared" si="0"/>
        <v>0</v>
      </c>
      <c r="B188" s="7">
        <f t="shared" si="1"/>
        <v>2025</v>
      </c>
      <c r="C188" s="7" t="str">
        <f>'Qtr 2 Jan-Mar'!$K$4</f>
        <v>Qtr 2: Jan - Mar</v>
      </c>
      <c r="D188" s="7" t="str">
        <f>'Qtr 2 Jan-Mar'!$A$37</f>
        <v>EXPENDITURES - s. 318.18(14)(a)2, F.S.</v>
      </c>
      <c r="E188" s="7" t="str">
        <f>RIGHT('Qtr 2 Jan-Mar'!$A$38,17)</f>
        <v>Interest on Bonds</v>
      </c>
      <c r="F188" s="22">
        <f>'Qtr 2 Jan-Mar'!$A$43</f>
        <v>0</v>
      </c>
      <c r="G188" s="23">
        <f>'Qtr 2 Jan-Mar'!$H$43</f>
        <v>0</v>
      </c>
      <c r="S188" s="7">
        <v>1</v>
      </c>
      <c r="T188" s="7">
        <v>9</v>
      </c>
    </row>
    <row r="189" spans="1:20" x14ac:dyDescent="0.2">
      <c r="A189" s="7">
        <f t="shared" si="0"/>
        <v>0</v>
      </c>
      <c r="B189" s="7">
        <f t="shared" si="1"/>
        <v>2025</v>
      </c>
      <c r="C189" s="7" t="str">
        <f>'Qtr 2 Jan-Mar'!$K$4</f>
        <v>Qtr 2: Jan - Mar</v>
      </c>
      <c r="D189" s="7" t="str">
        <f>'Qtr 2 Jan-Mar'!$A$37</f>
        <v>EXPENDITURES - s. 318.18(14)(a)2, F.S.</v>
      </c>
      <c r="E189" s="7" t="str">
        <f>RIGHT('Qtr 2 Jan-Mar'!$A$38,17)</f>
        <v>Interest on Bonds</v>
      </c>
      <c r="F189" s="22">
        <f>'Qtr 2 Jan-Mar'!$A$44</f>
        <v>0</v>
      </c>
      <c r="G189" s="23">
        <f>'Qtr 2 Jan-Mar'!$H$44</f>
        <v>0</v>
      </c>
      <c r="S189" s="7">
        <v>1</v>
      </c>
      <c r="T189" s="7">
        <v>9</v>
      </c>
    </row>
    <row r="190" spans="1:20" x14ac:dyDescent="0.2">
      <c r="A190" s="7">
        <f t="shared" si="0"/>
        <v>0</v>
      </c>
      <c r="B190" s="7">
        <f t="shared" si="1"/>
        <v>2025</v>
      </c>
      <c r="C190" s="7" t="str">
        <f>'Qtr 2 Jan-Mar'!$K$4</f>
        <v>Qtr 2: Jan - Mar</v>
      </c>
      <c r="D190" s="7" t="str">
        <f>'Qtr 2 Jan-Mar'!$A$37</f>
        <v>EXPENDITURES - s. 318.18(14)(a)2, F.S.</v>
      </c>
      <c r="E190" s="7" t="str">
        <f>RIGHT('Qtr 2 Jan-Mar'!$A$38,17)</f>
        <v>Interest on Bonds</v>
      </c>
      <c r="F190" s="7" t="str">
        <f>'Qtr 2 Jan-Mar'!$D$45</f>
        <v>TOTAL</v>
      </c>
      <c r="G190" s="23">
        <f>'Qtr 2 Jan-Mar'!$H$45</f>
        <v>0</v>
      </c>
      <c r="S190" s="7">
        <v>1</v>
      </c>
      <c r="T190" s="7">
        <v>9</v>
      </c>
    </row>
    <row r="191" spans="1:20" x14ac:dyDescent="0.2">
      <c r="A191" s="7">
        <f t="shared" si="0"/>
        <v>0</v>
      </c>
      <c r="B191" s="7">
        <f t="shared" si="1"/>
        <v>2025</v>
      </c>
      <c r="C191" s="7" t="str">
        <f>'Qtr 2 Jan-Mar'!$K$4</f>
        <v>Qtr 2: Jan - Mar</v>
      </c>
      <c r="D191" s="7" t="str">
        <f>'Qtr 2 Jan-Mar'!$K$37</f>
        <v>EXPENDITURES - s. 318.18(14)(a)2, F.S.</v>
      </c>
      <c r="E191" s="7" t="str">
        <f>'Qtr 2 Jan-Mar'!$K$38</f>
        <v>Surplus Revenues</v>
      </c>
      <c r="F191" s="22">
        <f>'Qtr 2 Jan-Mar'!$K$40</f>
        <v>0</v>
      </c>
      <c r="G191" s="20">
        <f>'Qtr 2 Jan-Mar'!$Q$40</f>
        <v>0</v>
      </c>
      <c r="S191" s="7">
        <v>1</v>
      </c>
      <c r="T191" s="7">
        <v>9</v>
      </c>
    </row>
    <row r="192" spans="1:20" x14ac:dyDescent="0.2">
      <c r="A192" s="7">
        <f t="shared" si="0"/>
        <v>0</v>
      </c>
      <c r="B192" s="7">
        <f t="shared" si="1"/>
        <v>2025</v>
      </c>
      <c r="C192" s="7" t="str">
        <f>'Qtr 2 Jan-Mar'!$K$4</f>
        <v>Qtr 2: Jan - Mar</v>
      </c>
      <c r="D192" s="7" t="str">
        <f>'Qtr 2 Jan-Mar'!$K$37</f>
        <v>EXPENDITURES - s. 318.18(14)(a)2, F.S.</v>
      </c>
      <c r="E192" s="7" t="str">
        <f>'Qtr 2 Jan-Mar'!$K$38</f>
        <v>Surplus Revenues</v>
      </c>
      <c r="F192" s="22">
        <f>'Qtr 2 Jan-Mar'!$K$41</f>
        <v>0</v>
      </c>
      <c r="G192" s="20">
        <f>'Qtr 2 Jan-Mar'!$Q$41</f>
        <v>0</v>
      </c>
      <c r="S192" s="7">
        <v>1</v>
      </c>
      <c r="T192" s="7">
        <v>9</v>
      </c>
    </row>
    <row r="193" spans="1:20" x14ac:dyDescent="0.2">
      <c r="A193" s="7">
        <f t="shared" si="0"/>
        <v>0</v>
      </c>
      <c r="B193" s="7">
        <f t="shared" si="1"/>
        <v>2025</v>
      </c>
      <c r="C193" s="7" t="str">
        <f>'Qtr 2 Jan-Mar'!$K$4</f>
        <v>Qtr 2: Jan - Mar</v>
      </c>
      <c r="D193" s="7" t="str">
        <f>'Qtr 2 Jan-Mar'!$K$37</f>
        <v>EXPENDITURES - s. 318.18(14)(a)2, F.S.</v>
      </c>
      <c r="E193" s="7" t="str">
        <f>'Qtr 2 Jan-Mar'!$K$38</f>
        <v>Surplus Revenues</v>
      </c>
      <c r="F193" s="22">
        <f>'Qtr 2 Jan-Mar'!$K$42</f>
        <v>0</v>
      </c>
      <c r="G193" s="20">
        <f>'Qtr 2 Jan-Mar'!$Q$42</f>
        <v>0</v>
      </c>
      <c r="S193" s="7">
        <v>1</v>
      </c>
      <c r="T193" s="7">
        <v>9</v>
      </c>
    </row>
    <row r="194" spans="1:20" x14ac:dyDescent="0.2">
      <c r="A194" s="7">
        <f t="shared" si="0"/>
        <v>0</v>
      </c>
      <c r="B194" s="7">
        <f t="shared" si="1"/>
        <v>2025</v>
      </c>
      <c r="C194" s="7" t="str">
        <f>'Qtr 2 Jan-Mar'!$K$4</f>
        <v>Qtr 2: Jan - Mar</v>
      </c>
      <c r="D194" s="7" t="str">
        <f>'Qtr 2 Jan-Mar'!$K$37</f>
        <v>EXPENDITURES - s. 318.18(14)(a)2, F.S.</v>
      </c>
      <c r="E194" s="7" t="str">
        <f>'Qtr 2 Jan-Mar'!$K$38</f>
        <v>Surplus Revenues</v>
      </c>
      <c r="F194" s="22">
        <f>'Qtr 2 Jan-Mar'!$K$43</f>
        <v>0</v>
      </c>
      <c r="G194" s="20">
        <f>'Qtr 2 Jan-Mar'!$Q$43</f>
        <v>0</v>
      </c>
      <c r="S194" s="7">
        <v>1</v>
      </c>
      <c r="T194" s="7">
        <v>9</v>
      </c>
    </row>
    <row r="195" spans="1:20" x14ac:dyDescent="0.2">
      <c r="A195" s="7">
        <f t="shared" si="0"/>
        <v>0</v>
      </c>
      <c r="B195" s="7">
        <f t="shared" si="1"/>
        <v>2025</v>
      </c>
      <c r="C195" s="7" t="str">
        <f>'Qtr 2 Jan-Mar'!$K$4</f>
        <v>Qtr 2: Jan - Mar</v>
      </c>
      <c r="D195" s="7" t="str">
        <f>'Qtr 2 Jan-Mar'!$K$37</f>
        <v>EXPENDITURES - s. 318.18(14)(a)2, F.S.</v>
      </c>
      <c r="E195" s="7" t="str">
        <f>'Qtr 2 Jan-Mar'!$K$38</f>
        <v>Surplus Revenues</v>
      </c>
      <c r="F195" s="22">
        <f>'Qtr 2 Jan-Mar'!$K$44</f>
        <v>0</v>
      </c>
      <c r="G195" s="20">
        <f>'Qtr 2 Jan-Mar'!$Q$44</f>
        <v>0</v>
      </c>
      <c r="S195" s="7">
        <v>1</v>
      </c>
      <c r="T195" s="7">
        <v>9</v>
      </c>
    </row>
    <row r="196" spans="1:20" x14ac:dyDescent="0.2">
      <c r="A196" s="7">
        <f t="shared" si="0"/>
        <v>0</v>
      </c>
      <c r="B196" s="7">
        <f t="shared" si="1"/>
        <v>2025</v>
      </c>
      <c r="C196" s="7" t="str">
        <f>'Qtr 2 Jan-Mar'!$K$4</f>
        <v>Qtr 2: Jan - Mar</v>
      </c>
      <c r="D196" s="7" t="str">
        <f>'Qtr 2 Jan-Mar'!$K$37</f>
        <v>EXPENDITURES - s. 318.18(14)(a)2, F.S.</v>
      </c>
      <c r="E196" s="7" t="str">
        <f>'Qtr 2 Jan-Mar'!$K$38</f>
        <v>Surplus Revenues</v>
      </c>
      <c r="F196" s="7" t="str">
        <f>'Qtr 2 Jan-Mar'!$N$45</f>
        <v>TOTAL</v>
      </c>
      <c r="G196" s="23">
        <f>'Qtr 2 Jan-Mar'!$Q$45</f>
        <v>0</v>
      </c>
      <c r="S196" s="7">
        <v>1</v>
      </c>
      <c r="T196" s="7">
        <v>9</v>
      </c>
    </row>
    <row r="197" spans="1:20" x14ac:dyDescent="0.2">
      <c r="A197" s="7">
        <f t="shared" si="0"/>
        <v>0</v>
      </c>
      <c r="B197" s="7">
        <f t="shared" si="1"/>
        <v>2025</v>
      </c>
      <c r="C197" s="7" t="str">
        <f>'Qtr 2 Jan-Mar'!$K$4</f>
        <v>Qtr 2: Jan - Mar</v>
      </c>
      <c r="D197" s="7" t="str">
        <f>'Qtr 2 Jan-Mar'!$K$37</f>
        <v>EXPENDITURES - s. 318.18(14)(a)2, F.S.</v>
      </c>
      <c r="E197" s="7" t="str">
        <f>RIGHT('Qtr 2 Jan-Mar'!$A$47,24)</f>
        <v xml:space="preserve"> s. 318.18(14)(a)2, F.S.</v>
      </c>
      <c r="F197" s="7" t="s">
        <v>125</v>
      </c>
      <c r="G197" s="23">
        <f>'Qtr 2 Jan-Mar'!$G$47</f>
        <v>0</v>
      </c>
      <c r="S197" s="7">
        <v>1</v>
      </c>
      <c r="T197" s="7">
        <v>9</v>
      </c>
    </row>
    <row r="198" spans="1:20" x14ac:dyDescent="0.2">
      <c r="A198" s="7">
        <f t="shared" si="0"/>
        <v>0</v>
      </c>
      <c r="B198" s="7">
        <f t="shared" si="1"/>
        <v>2025</v>
      </c>
      <c r="C198" s="7" t="str">
        <f>'Qtr 3 Apr-Jun'!$K$4</f>
        <v>Qtr 3: Apr - Jun</v>
      </c>
      <c r="D198" s="7" t="str">
        <f>'Qtr 3 Apr-Jun'!$A$34</f>
        <v>REVENUE - s. 318.18(14)(a)2, F.S.</v>
      </c>
      <c r="E198" s="7" t="str">
        <f>'Qtr 3 Apr-Jun'!$A$35</f>
        <v>Total Revenue Collected</v>
      </c>
      <c r="F198" s="7" t="s">
        <v>125</v>
      </c>
      <c r="G198" s="20">
        <f>'Qtr 3 Apr-Jun'!$D$35</f>
        <v>0</v>
      </c>
      <c r="S198" s="7">
        <v>1</v>
      </c>
      <c r="T198" s="7">
        <v>9</v>
      </c>
    </row>
    <row r="199" spans="1:20" x14ac:dyDescent="0.2">
      <c r="A199" s="7">
        <f t="shared" si="0"/>
        <v>0</v>
      </c>
      <c r="B199" s="7">
        <f t="shared" si="1"/>
        <v>2025</v>
      </c>
      <c r="C199" s="7" t="str">
        <f>'Qtr 3 Apr-Jun'!$K$4</f>
        <v>Qtr 3: Apr - Jun</v>
      </c>
      <c r="D199" s="7" t="str">
        <f>'Qtr 3 Apr-Jun'!$A$37</f>
        <v>EXPENDITURES - s. 318.18(14)(a)2, F.S.</v>
      </c>
      <c r="E199" s="7" t="str">
        <f>LEFT('Qtr 3 Apr-Jun'!$F$39,9)&amp;""&amp;RIGHT('Qtr 3 Apr-Jun'!$A$38,9)</f>
        <v>Principal on Bonds</v>
      </c>
      <c r="F199" s="22">
        <f>'Qtr 3 Apr-Jun'!$A$40</f>
        <v>0</v>
      </c>
      <c r="G199" s="23">
        <f>'Qtr 3 Apr-Jun'!$F$40</f>
        <v>0</v>
      </c>
      <c r="S199" s="7">
        <v>1</v>
      </c>
      <c r="T199" s="7">
        <v>9</v>
      </c>
    </row>
    <row r="200" spans="1:20" x14ac:dyDescent="0.2">
      <c r="A200" s="7">
        <f t="shared" si="0"/>
        <v>0</v>
      </c>
      <c r="B200" s="7">
        <f t="shared" si="1"/>
        <v>2025</v>
      </c>
      <c r="C200" s="7" t="str">
        <f>'Qtr 3 Apr-Jun'!$K$4</f>
        <v>Qtr 3: Apr - Jun</v>
      </c>
      <c r="D200" s="7" t="str">
        <f>'Qtr 3 Apr-Jun'!$A$37</f>
        <v>EXPENDITURES - s. 318.18(14)(a)2, F.S.</v>
      </c>
      <c r="E200" s="7" t="str">
        <f>LEFT('Qtr 3 Apr-Jun'!$F$39,9)&amp;""&amp;RIGHT('Qtr 3 Apr-Jun'!$A$38,9)</f>
        <v>Principal on Bonds</v>
      </c>
      <c r="F200" s="22">
        <f>'Qtr 3 Apr-Jun'!$A$41</f>
        <v>0</v>
      </c>
      <c r="G200" s="23">
        <f>'Qtr 3 Apr-Jun'!$F$41</f>
        <v>0</v>
      </c>
      <c r="S200" s="7">
        <v>1</v>
      </c>
      <c r="T200" s="7">
        <v>9</v>
      </c>
    </row>
    <row r="201" spans="1:20" x14ac:dyDescent="0.2">
      <c r="A201" s="7">
        <f t="shared" si="0"/>
        <v>0</v>
      </c>
      <c r="B201" s="7">
        <f t="shared" si="1"/>
        <v>2025</v>
      </c>
      <c r="C201" s="7" t="str">
        <f>'Qtr 3 Apr-Jun'!$K$4</f>
        <v>Qtr 3: Apr - Jun</v>
      </c>
      <c r="D201" s="7" t="str">
        <f>'Qtr 3 Apr-Jun'!$A$37</f>
        <v>EXPENDITURES - s. 318.18(14)(a)2, F.S.</v>
      </c>
      <c r="E201" s="7" t="str">
        <f>LEFT('Qtr 3 Apr-Jun'!$F$39,9)&amp;""&amp;RIGHT('Qtr 3 Apr-Jun'!$A$38,9)</f>
        <v>Principal on Bonds</v>
      </c>
      <c r="F201" s="22">
        <f>'Qtr 3 Apr-Jun'!$A$42</f>
        <v>0</v>
      </c>
      <c r="G201" s="23">
        <f>'Qtr 3 Apr-Jun'!$F$42</f>
        <v>0</v>
      </c>
      <c r="S201" s="7">
        <v>1</v>
      </c>
      <c r="T201" s="7">
        <v>9</v>
      </c>
    </row>
    <row r="202" spans="1:20" x14ac:dyDescent="0.2">
      <c r="A202" s="7">
        <f t="shared" si="0"/>
        <v>0</v>
      </c>
      <c r="B202" s="7">
        <f t="shared" si="1"/>
        <v>2025</v>
      </c>
      <c r="C202" s="7" t="str">
        <f>'Qtr 3 Apr-Jun'!$K$4</f>
        <v>Qtr 3: Apr - Jun</v>
      </c>
      <c r="D202" s="7" t="str">
        <f>'Qtr 3 Apr-Jun'!$A$37</f>
        <v>EXPENDITURES - s. 318.18(14)(a)2, F.S.</v>
      </c>
      <c r="E202" s="7" t="str">
        <f>LEFT('Qtr 3 Apr-Jun'!$F$39,9)&amp;""&amp;RIGHT('Qtr 3 Apr-Jun'!$A$38,9)</f>
        <v>Principal on Bonds</v>
      </c>
      <c r="F202" s="22">
        <f>'Qtr 3 Apr-Jun'!$A$43</f>
        <v>0</v>
      </c>
      <c r="G202" s="23">
        <f>'Qtr 3 Apr-Jun'!$F$43</f>
        <v>0</v>
      </c>
      <c r="S202" s="7">
        <v>1</v>
      </c>
      <c r="T202" s="7">
        <v>9</v>
      </c>
    </row>
    <row r="203" spans="1:20" x14ac:dyDescent="0.2">
      <c r="A203" s="7">
        <f t="shared" si="0"/>
        <v>0</v>
      </c>
      <c r="B203" s="7">
        <f t="shared" si="1"/>
        <v>2025</v>
      </c>
      <c r="C203" s="7" t="str">
        <f>'Qtr 3 Apr-Jun'!$K$4</f>
        <v>Qtr 3: Apr - Jun</v>
      </c>
      <c r="D203" s="7" t="str">
        <f>'Qtr 3 Apr-Jun'!$A$37</f>
        <v>EXPENDITURES - s. 318.18(14)(a)2, F.S.</v>
      </c>
      <c r="E203" s="7" t="str">
        <f>LEFT('Qtr 3 Apr-Jun'!$F$39,9)&amp;""&amp;RIGHT('Qtr 3 Apr-Jun'!$A$38,9)</f>
        <v>Principal on Bonds</v>
      </c>
      <c r="F203" s="22">
        <f>'Qtr 3 Apr-Jun'!$A$44</f>
        <v>0</v>
      </c>
      <c r="G203" s="23">
        <f>'Qtr 3 Apr-Jun'!$F$44</f>
        <v>0</v>
      </c>
      <c r="S203" s="7">
        <v>1</v>
      </c>
      <c r="T203" s="7">
        <v>9</v>
      </c>
    </row>
    <row r="204" spans="1:20" x14ac:dyDescent="0.2">
      <c r="A204" s="7">
        <f t="shared" si="0"/>
        <v>0</v>
      </c>
      <c r="B204" s="7">
        <f t="shared" si="1"/>
        <v>2025</v>
      </c>
      <c r="C204" s="7" t="str">
        <f>'Qtr 3 Apr-Jun'!$K$4</f>
        <v>Qtr 3: Apr - Jun</v>
      </c>
      <c r="D204" s="7" t="str">
        <f>'Qtr 3 Apr-Jun'!$A$37</f>
        <v>EXPENDITURES - s. 318.18(14)(a)2, F.S.</v>
      </c>
      <c r="E204" s="7" t="str">
        <f>LEFT('Qtr 3 Apr-Jun'!$F$39,9)&amp;""&amp;RIGHT('Qtr 3 Apr-Jun'!$A$38,9)</f>
        <v>Principal on Bonds</v>
      </c>
      <c r="F204" s="7" t="str">
        <f>'Qtr 3 Apr-Jun'!$D$45</f>
        <v>TOTAL</v>
      </c>
      <c r="G204" s="23">
        <f>'Qtr 3 Apr-Jun'!$F$45</f>
        <v>0</v>
      </c>
      <c r="S204" s="7">
        <v>1</v>
      </c>
      <c r="T204" s="7">
        <v>9</v>
      </c>
    </row>
    <row r="205" spans="1:20" x14ac:dyDescent="0.2">
      <c r="A205" s="7">
        <f t="shared" si="0"/>
        <v>0</v>
      </c>
      <c r="B205" s="7">
        <f t="shared" si="1"/>
        <v>2025</v>
      </c>
      <c r="C205" s="7" t="str">
        <f>'Qtr 3 Apr-Jun'!$K$4</f>
        <v>Qtr 3: Apr - Jun</v>
      </c>
      <c r="D205" s="7" t="str">
        <f>'Qtr 3 Apr-Jun'!$A$37</f>
        <v>EXPENDITURES - s. 318.18(14)(a)2, F.S.</v>
      </c>
      <c r="E205" s="7" t="str">
        <f>RIGHT('Qtr 3 Apr-Jun'!$A$38,17)</f>
        <v>Interest on Bonds</v>
      </c>
      <c r="F205" s="22">
        <f>'Qtr 3 Apr-Jun'!$A$40</f>
        <v>0</v>
      </c>
      <c r="G205" s="23">
        <f>'Qtr 3 Apr-Jun'!$H$40</f>
        <v>0</v>
      </c>
      <c r="S205" s="7">
        <v>1</v>
      </c>
      <c r="T205" s="7">
        <v>9</v>
      </c>
    </row>
    <row r="206" spans="1:20" x14ac:dyDescent="0.2">
      <c r="A206" s="7">
        <f t="shared" si="0"/>
        <v>0</v>
      </c>
      <c r="B206" s="7">
        <f t="shared" si="1"/>
        <v>2025</v>
      </c>
      <c r="C206" s="7" t="str">
        <f>'Qtr 3 Apr-Jun'!$K$4</f>
        <v>Qtr 3: Apr - Jun</v>
      </c>
      <c r="D206" s="7" t="str">
        <f>'Qtr 3 Apr-Jun'!$A$37</f>
        <v>EXPENDITURES - s. 318.18(14)(a)2, F.S.</v>
      </c>
      <c r="E206" s="7" t="str">
        <f>RIGHT('Qtr 3 Apr-Jun'!$A$38,17)</f>
        <v>Interest on Bonds</v>
      </c>
      <c r="F206" s="22">
        <f>'Qtr 3 Apr-Jun'!$A$41</f>
        <v>0</v>
      </c>
      <c r="G206" s="23">
        <f>'Qtr 3 Apr-Jun'!$H$41</f>
        <v>0</v>
      </c>
      <c r="S206" s="7">
        <v>1</v>
      </c>
      <c r="T206" s="7">
        <v>9</v>
      </c>
    </row>
    <row r="207" spans="1:20" x14ac:dyDescent="0.2">
      <c r="A207" s="7">
        <f t="shared" si="0"/>
        <v>0</v>
      </c>
      <c r="B207" s="7">
        <f t="shared" si="1"/>
        <v>2025</v>
      </c>
      <c r="C207" s="7" t="str">
        <f>'Qtr 3 Apr-Jun'!$K$4</f>
        <v>Qtr 3: Apr - Jun</v>
      </c>
      <c r="D207" s="7" t="str">
        <f>'Qtr 3 Apr-Jun'!$A$37</f>
        <v>EXPENDITURES - s. 318.18(14)(a)2, F.S.</v>
      </c>
      <c r="E207" s="7" t="str">
        <f>RIGHT('Qtr 3 Apr-Jun'!$A$38,17)</f>
        <v>Interest on Bonds</v>
      </c>
      <c r="F207" s="22">
        <f>'Qtr 3 Apr-Jun'!$A$42</f>
        <v>0</v>
      </c>
      <c r="G207" s="23">
        <f>'Qtr 3 Apr-Jun'!$H$42</f>
        <v>0</v>
      </c>
      <c r="S207" s="7">
        <v>1</v>
      </c>
      <c r="T207" s="7">
        <v>9</v>
      </c>
    </row>
    <row r="208" spans="1:20" x14ac:dyDescent="0.2">
      <c r="A208" s="7">
        <f t="shared" si="0"/>
        <v>0</v>
      </c>
      <c r="B208" s="7">
        <f t="shared" si="1"/>
        <v>2025</v>
      </c>
      <c r="C208" s="7" t="str">
        <f>'Qtr 3 Apr-Jun'!$K$4</f>
        <v>Qtr 3: Apr - Jun</v>
      </c>
      <c r="D208" s="7" t="str">
        <f>'Qtr 3 Apr-Jun'!$A$37</f>
        <v>EXPENDITURES - s. 318.18(14)(a)2, F.S.</v>
      </c>
      <c r="E208" s="7" t="str">
        <f>RIGHT('Qtr 3 Apr-Jun'!$A$38,17)</f>
        <v>Interest on Bonds</v>
      </c>
      <c r="F208" s="22">
        <f>'Qtr 3 Apr-Jun'!$A$43</f>
        <v>0</v>
      </c>
      <c r="G208" s="23">
        <f>'Qtr 3 Apr-Jun'!$H$43</f>
        <v>0</v>
      </c>
      <c r="S208" s="7">
        <v>1</v>
      </c>
      <c r="T208" s="7">
        <v>9</v>
      </c>
    </row>
    <row r="209" spans="1:20" x14ac:dyDescent="0.2">
      <c r="A209" s="7">
        <f t="shared" si="0"/>
        <v>0</v>
      </c>
      <c r="B209" s="7">
        <f t="shared" si="1"/>
        <v>2025</v>
      </c>
      <c r="C209" s="7" t="str">
        <f>'Qtr 3 Apr-Jun'!$K$4</f>
        <v>Qtr 3: Apr - Jun</v>
      </c>
      <c r="D209" s="7" t="str">
        <f>'Qtr 3 Apr-Jun'!$A$37</f>
        <v>EXPENDITURES - s. 318.18(14)(a)2, F.S.</v>
      </c>
      <c r="E209" s="7" t="str">
        <f>RIGHT('Qtr 3 Apr-Jun'!$A$38,17)</f>
        <v>Interest on Bonds</v>
      </c>
      <c r="F209" s="22">
        <f>'Qtr 3 Apr-Jun'!$A$44</f>
        <v>0</v>
      </c>
      <c r="G209" s="23">
        <f>'Qtr 3 Apr-Jun'!$H$44</f>
        <v>0</v>
      </c>
      <c r="S209" s="7">
        <v>1</v>
      </c>
      <c r="T209" s="7">
        <v>9</v>
      </c>
    </row>
    <row r="210" spans="1:20" x14ac:dyDescent="0.2">
      <c r="A210" s="7">
        <f t="shared" si="0"/>
        <v>0</v>
      </c>
      <c r="B210" s="7">
        <f t="shared" si="1"/>
        <v>2025</v>
      </c>
      <c r="C210" s="7" t="str">
        <f>'Qtr 3 Apr-Jun'!$K$4</f>
        <v>Qtr 3: Apr - Jun</v>
      </c>
      <c r="D210" s="7" t="str">
        <f>'Qtr 3 Apr-Jun'!$A$37</f>
        <v>EXPENDITURES - s. 318.18(14)(a)2, F.S.</v>
      </c>
      <c r="E210" s="7" t="str">
        <f>RIGHT('Qtr 3 Apr-Jun'!$A$38,17)</f>
        <v>Interest on Bonds</v>
      </c>
      <c r="F210" s="7" t="str">
        <f>'Qtr 3 Apr-Jun'!$D$45</f>
        <v>TOTAL</v>
      </c>
      <c r="G210" s="23">
        <f>'Qtr 3 Apr-Jun'!$H$45</f>
        <v>0</v>
      </c>
      <c r="S210" s="7">
        <v>1</v>
      </c>
      <c r="T210" s="7">
        <v>9</v>
      </c>
    </row>
    <row r="211" spans="1:20" x14ac:dyDescent="0.2">
      <c r="A211" s="7">
        <f t="shared" si="0"/>
        <v>0</v>
      </c>
      <c r="B211" s="7">
        <f t="shared" si="1"/>
        <v>2025</v>
      </c>
      <c r="C211" s="7" t="str">
        <f>'Qtr 3 Apr-Jun'!$K$4</f>
        <v>Qtr 3: Apr - Jun</v>
      </c>
      <c r="D211" s="7" t="str">
        <f>'Qtr 3 Apr-Jun'!$K$37</f>
        <v>EXPENDITURES - s. 318.18(14)(a)2, F.S.</v>
      </c>
      <c r="E211" s="7" t="str">
        <f>'Qtr 3 Apr-Jun'!$K$38</f>
        <v>Surplus Revenues</v>
      </c>
      <c r="F211" s="22">
        <f>'Qtr 3 Apr-Jun'!$K$40</f>
        <v>0</v>
      </c>
      <c r="G211" s="20">
        <f>'Qtr 3 Apr-Jun'!$Q$40</f>
        <v>0</v>
      </c>
      <c r="S211" s="7">
        <v>1</v>
      </c>
      <c r="T211" s="7">
        <v>9</v>
      </c>
    </row>
    <row r="212" spans="1:20" x14ac:dyDescent="0.2">
      <c r="A212" s="7">
        <f t="shared" si="0"/>
        <v>0</v>
      </c>
      <c r="B212" s="7">
        <f t="shared" si="1"/>
        <v>2025</v>
      </c>
      <c r="C212" s="7" t="str">
        <f>'Qtr 3 Apr-Jun'!$K$4</f>
        <v>Qtr 3: Apr - Jun</v>
      </c>
      <c r="D212" s="7" t="str">
        <f>'Qtr 3 Apr-Jun'!$K$37</f>
        <v>EXPENDITURES - s. 318.18(14)(a)2, F.S.</v>
      </c>
      <c r="E212" s="7" t="str">
        <f>'Qtr 3 Apr-Jun'!$K$38</f>
        <v>Surplus Revenues</v>
      </c>
      <c r="F212" s="22">
        <f>'Qtr 3 Apr-Jun'!$K$41</f>
        <v>0</v>
      </c>
      <c r="G212" s="20">
        <f>'Qtr 3 Apr-Jun'!$Q$41</f>
        <v>0</v>
      </c>
      <c r="S212" s="7">
        <v>1</v>
      </c>
      <c r="T212" s="7">
        <v>9</v>
      </c>
    </row>
    <row r="213" spans="1:20" x14ac:dyDescent="0.2">
      <c r="A213" s="7">
        <f t="shared" si="0"/>
        <v>0</v>
      </c>
      <c r="B213" s="7">
        <f t="shared" si="1"/>
        <v>2025</v>
      </c>
      <c r="C213" s="7" t="str">
        <f>'Qtr 3 Apr-Jun'!$K$4</f>
        <v>Qtr 3: Apr - Jun</v>
      </c>
      <c r="D213" s="7" t="str">
        <f>'Qtr 3 Apr-Jun'!$K$37</f>
        <v>EXPENDITURES - s. 318.18(14)(a)2, F.S.</v>
      </c>
      <c r="E213" s="7" t="str">
        <f>'Qtr 3 Apr-Jun'!$K$38</f>
        <v>Surplus Revenues</v>
      </c>
      <c r="F213" s="22">
        <f>'Qtr 3 Apr-Jun'!$K$42</f>
        <v>0</v>
      </c>
      <c r="G213" s="20">
        <f>'Qtr 3 Apr-Jun'!$Q$42</f>
        <v>0</v>
      </c>
      <c r="S213" s="7">
        <v>1</v>
      </c>
      <c r="T213" s="7">
        <v>9</v>
      </c>
    </row>
    <row r="214" spans="1:20" x14ac:dyDescent="0.2">
      <c r="A214" s="7">
        <f t="shared" si="0"/>
        <v>0</v>
      </c>
      <c r="B214" s="7">
        <f t="shared" si="1"/>
        <v>2025</v>
      </c>
      <c r="C214" s="7" t="str">
        <f>'Qtr 3 Apr-Jun'!$K$4</f>
        <v>Qtr 3: Apr - Jun</v>
      </c>
      <c r="D214" s="7" t="str">
        <f>'Qtr 3 Apr-Jun'!$K$37</f>
        <v>EXPENDITURES - s. 318.18(14)(a)2, F.S.</v>
      </c>
      <c r="E214" s="7" t="str">
        <f>'Qtr 3 Apr-Jun'!$K$38</f>
        <v>Surplus Revenues</v>
      </c>
      <c r="F214" s="22">
        <f>'Qtr 3 Apr-Jun'!$K$43</f>
        <v>0</v>
      </c>
      <c r="G214" s="20">
        <f>'Qtr 3 Apr-Jun'!$Q$43</f>
        <v>0</v>
      </c>
      <c r="S214" s="7">
        <v>1</v>
      </c>
      <c r="T214" s="7">
        <v>9</v>
      </c>
    </row>
    <row r="215" spans="1:20" x14ac:dyDescent="0.2">
      <c r="A215" s="7">
        <f t="shared" si="0"/>
        <v>0</v>
      </c>
      <c r="B215" s="7">
        <f t="shared" si="1"/>
        <v>2025</v>
      </c>
      <c r="C215" s="7" t="str">
        <f>'Qtr 3 Apr-Jun'!$K$4</f>
        <v>Qtr 3: Apr - Jun</v>
      </c>
      <c r="D215" s="7" t="str">
        <f>'Qtr 3 Apr-Jun'!$K$37</f>
        <v>EXPENDITURES - s. 318.18(14)(a)2, F.S.</v>
      </c>
      <c r="E215" s="7" t="str">
        <f>'Qtr 3 Apr-Jun'!$K$38</f>
        <v>Surplus Revenues</v>
      </c>
      <c r="F215" s="22">
        <f>'Qtr 3 Apr-Jun'!$K$44</f>
        <v>0</v>
      </c>
      <c r="G215" s="20">
        <f>'Qtr 3 Apr-Jun'!$Q$44</f>
        <v>0</v>
      </c>
      <c r="S215" s="7">
        <v>1</v>
      </c>
      <c r="T215" s="7">
        <v>9</v>
      </c>
    </row>
    <row r="216" spans="1:20" x14ac:dyDescent="0.2">
      <c r="A216" s="7">
        <f t="shared" si="0"/>
        <v>0</v>
      </c>
      <c r="B216" s="7">
        <f t="shared" si="1"/>
        <v>2025</v>
      </c>
      <c r="C216" s="7" t="str">
        <f>'Qtr 3 Apr-Jun'!$K$4</f>
        <v>Qtr 3: Apr - Jun</v>
      </c>
      <c r="D216" s="7" t="str">
        <f>'Qtr 3 Apr-Jun'!$K$37</f>
        <v>EXPENDITURES - s. 318.18(14)(a)2, F.S.</v>
      </c>
      <c r="E216" s="7" t="str">
        <f>'Qtr 3 Apr-Jun'!$K$38</f>
        <v>Surplus Revenues</v>
      </c>
      <c r="F216" s="7" t="str">
        <f>'Qtr 3 Apr-Jun'!$N$45</f>
        <v>TOTAL</v>
      </c>
      <c r="G216" s="23">
        <f>'Qtr 3 Apr-Jun'!$Q$45</f>
        <v>0</v>
      </c>
      <c r="S216" s="7">
        <v>1</v>
      </c>
      <c r="T216" s="7">
        <v>9</v>
      </c>
    </row>
    <row r="217" spans="1:20" x14ac:dyDescent="0.2">
      <c r="A217" s="7">
        <f t="shared" si="0"/>
        <v>0</v>
      </c>
      <c r="B217" s="7">
        <f t="shared" si="1"/>
        <v>2025</v>
      </c>
      <c r="C217" s="7" t="str">
        <f>'Qtr 3 Apr-Jun'!$K$4</f>
        <v>Qtr 3: Apr - Jun</v>
      </c>
      <c r="D217" s="7" t="str">
        <f>'Qtr 3 Apr-Jun'!$K$37</f>
        <v>EXPENDITURES - s. 318.18(14)(a)2, F.S.</v>
      </c>
      <c r="E217" s="7" t="str">
        <f>RIGHT('Qtr 3 Apr-Jun'!$A$47,24)</f>
        <v xml:space="preserve"> s. 318.18(14)(a)2, F.S.</v>
      </c>
      <c r="F217" s="7" t="s">
        <v>125</v>
      </c>
      <c r="G217" s="23">
        <f>'Qtr 3 Apr-Jun'!$G$47</f>
        <v>0</v>
      </c>
      <c r="S217" s="7">
        <v>1</v>
      </c>
      <c r="T217" s="7">
        <v>9</v>
      </c>
    </row>
    <row r="218" spans="1:20" x14ac:dyDescent="0.2">
      <c r="A218" s="7">
        <f t="shared" si="0"/>
        <v>0</v>
      </c>
      <c r="B218" s="7">
        <f t="shared" si="1"/>
        <v>2025</v>
      </c>
      <c r="C218" s="7" t="str">
        <f>'Qtr 4 Jul-Sep'!$K$4</f>
        <v>Qtr 4: Jul - Sep</v>
      </c>
      <c r="D218" s="7" t="str">
        <f>'Qtr 4 Jul-Sep'!$A$34</f>
        <v>REVENUE - s. 318.18(14)(a)2, F.S.</v>
      </c>
      <c r="E218" s="7" t="str">
        <f>'Qtr 4 Jul-Sep'!$A$35</f>
        <v>Total Revenue Collected</v>
      </c>
      <c r="F218" s="7" t="s">
        <v>125</v>
      </c>
      <c r="G218" s="20">
        <f>'Qtr 4 Jul-Sep'!$D$35</f>
        <v>0</v>
      </c>
      <c r="S218" s="7">
        <v>1</v>
      </c>
      <c r="T218" s="7">
        <v>9</v>
      </c>
    </row>
    <row r="219" spans="1:20" x14ac:dyDescent="0.2">
      <c r="A219" s="7">
        <f t="shared" si="0"/>
        <v>0</v>
      </c>
      <c r="B219" s="7">
        <f t="shared" si="1"/>
        <v>2025</v>
      </c>
      <c r="C219" s="7" t="str">
        <f>'Qtr 4 Jul-Sep'!$K$4</f>
        <v>Qtr 4: Jul - Sep</v>
      </c>
      <c r="D219" s="7" t="str">
        <f>'Qtr 4 Jul-Sep'!$A$37</f>
        <v>EXPENDITURES - s. 318.18(14)(a)2, F.S.</v>
      </c>
      <c r="E219" s="7" t="str">
        <f>LEFT('Qtr 4 Jul-Sep'!$F$39,9)&amp;""&amp;RIGHT('Qtr 4 Jul-Sep'!$A$38,9)</f>
        <v>Principal on Bonds</v>
      </c>
      <c r="F219" s="22">
        <f>'Qtr 4 Jul-Sep'!$A$40</f>
        <v>0</v>
      </c>
      <c r="G219" s="23">
        <f>'Qtr 4 Jul-Sep'!$F$40</f>
        <v>0</v>
      </c>
      <c r="S219" s="7">
        <v>1</v>
      </c>
      <c r="T219" s="7">
        <v>9</v>
      </c>
    </row>
    <row r="220" spans="1:20" x14ac:dyDescent="0.2">
      <c r="A220" s="7">
        <f t="shared" si="0"/>
        <v>0</v>
      </c>
      <c r="B220" s="7">
        <f t="shared" si="1"/>
        <v>2025</v>
      </c>
      <c r="C220" s="7" t="str">
        <f>'Qtr 4 Jul-Sep'!$K$4</f>
        <v>Qtr 4: Jul - Sep</v>
      </c>
      <c r="D220" s="7" t="str">
        <f>'Qtr 4 Jul-Sep'!$A$37</f>
        <v>EXPENDITURES - s. 318.18(14)(a)2, F.S.</v>
      </c>
      <c r="E220" s="7" t="str">
        <f>LEFT('Qtr 4 Jul-Sep'!$F$39,9)&amp;""&amp;RIGHT('Qtr 4 Jul-Sep'!$A$38,9)</f>
        <v>Principal on Bonds</v>
      </c>
      <c r="F220" s="22">
        <f>'Qtr 4 Jul-Sep'!$A$41</f>
        <v>0</v>
      </c>
      <c r="G220" s="23">
        <f>'Qtr 4 Jul-Sep'!$F$41</f>
        <v>0</v>
      </c>
      <c r="S220" s="7">
        <v>1</v>
      </c>
      <c r="T220" s="7">
        <v>9</v>
      </c>
    </row>
    <row r="221" spans="1:20" x14ac:dyDescent="0.2">
      <c r="A221" s="7">
        <f t="shared" si="0"/>
        <v>0</v>
      </c>
      <c r="B221" s="7">
        <f t="shared" si="1"/>
        <v>2025</v>
      </c>
      <c r="C221" s="7" t="str">
        <f>'Qtr 4 Jul-Sep'!$K$4</f>
        <v>Qtr 4: Jul - Sep</v>
      </c>
      <c r="D221" s="7" t="str">
        <f>'Qtr 4 Jul-Sep'!$A$37</f>
        <v>EXPENDITURES - s. 318.18(14)(a)2, F.S.</v>
      </c>
      <c r="E221" s="7" t="str">
        <f>LEFT('Qtr 4 Jul-Sep'!$F$39,9)&amp;""&amp;RIGHT('Qtr 4 Jul-Sep'!$A$38,9)</f>
        <v>Principal on Bonds</v>
      </c>
      <c r="F221" s="22">
        <f>'Qtr 4 Jul-Sep'!$A$42</f>
        <v>0</v>
      </c>
      <c r="G221" s="23">
        <f>'Qtr 4 Jul-Sep'!$F$42</f>
        <v>0</v>
      </c>
      <c r="S221" s="7">
        <v>1</v>
      </c>
      <c r="T221" s="7">
        <v>9</v>
      </c>
    </row>
    <row r="222" spans="1:20" x14ac:dyDescent="0.2">
      <c r="A222" s="7">
        <f t="shared" si="0"/>
        <v>0</v>
      </c>
      <c r="B222" s="7">
        <f t="shared" si="1"/>
        <v>2025</v>
      </c>
      <c r="C222" s="7" t="str">
        <f>'Qtr 4 Jul-Sep'!$K$4</f>
        <v>Qtr 4: Jul - Sep</v>
      </c>
      <c r="D222" s="7" t="str">
        <f>'Qtr 4 Jul-Sep'!$A$37</f>
        <v>EXPENDITURES - s. 318.18(14)(a)2, F.S.</v>
      </c>
      <c r="E222" s="7" t="str">
        <f>LEFT('Qtr 4 Jul-Sep'!$F$39,9)&amp;""&amp;RIGHT('Qtr 4 Jul-Sep'!$A$38,9)</f>
        <v>Principal on Bonds</v>
      </c>
      <c r="F222" s="22">
        <f>'Qtr 4 Jul-Sep'!$A$43</f>
        <v>0</v>
      </c>
      <c r="G222" s="23">
        <f>'Qtr 4 Jul-Sep'!$F$43</f>
        <v>0</v>
      </c>
      <c r="S222" s="7">
        <v>1</v>
      </c>
      <c r="T222" s="7">
        <v>9</v>
      </c>
    </row>
    <row r="223" spans="1:20" x14ac:dyDescent="0.2">
      <c r="A223" s="7">
        <f t="shared" si="0"/>
        <v>0</v>
      </c>
      <c r="B223" s="7">
        <f t="shared" si="1"/>
        <v>2025</v>
      </c>
      <c r="C223" s="7" t="str">
        <f>'Qtr 4 Jul-Sep'!$K$4</f>
        <v>Qtr 4: Jul - Sep</v>
      </c>
      <c r="D223" s="7" t="str">
        <f>'Qtr 4 Jul-Sep'!$A$37</f>
        <v>EXPENDITURES - s. 318.18(14)(a)2, F.S.</v>
      </c>
      <c r="E223" s="7" t="str">
        <f>LEFT('Qtr 4 Jul-Sep'!$F$39,9)&amp;""&amp;RIGHT('Qtr 4 Jul-Sep'!$A$38,9)</f>
        <v>Principal on Bonds</v>
      </c>
      <c r="F223" s="22">
        <f>'Qtr 4 Jul-Sep'!$A$44</f>
        <v>0</v>
      </c>
      <c r="G223" s="23">
        <f>'Qtr 4 Jul-Sep'!$F$44</f>
        <v>0</v>
      </c>
      <c r="S223" s="7">
        <v>1</v>
      </c>
      <c r="T223" s="7">
        <v>9</v>
      </c>
    </row>
    <row r="224" spans="1:20" x14ac:dyDescent="0.2">
      <c r="A224" s="7">
        <f t="shared" si="0"/>
        <v>0</v>
      </c>
      <c r="B224" s="7">
        <f t="shared" si="1"/>
        <v>2025</v>
      </c>
      <c r="C224" s="7" t="str">
        <f>'Qtr 4 Jul-Sep'!$K$4</f>
        <v>Qtr 4: Jul - Sep</v>
      </c>
      <c r="D224" s="7" t="str">
        <f>'Qtr 4 Jul-Sep'!$A$37</f>
        <v>EXPENDITURES - s. 318.18(14)(a)2, F.S.</v>
      </c>
      <c r="E224" s="7" t="str">
        <f>LEFT('Qtr 4 Jul-Sep'!$F$39,9)&amp;""&amp;RIGHT('Qtr 4 Jul-Sep'!$A$38,9)</f>
        <v>Principal on Bonds</v>
      </c>
      <c r="F224" s="7" t="str">
        <f>'Qtr 4 Jul-Sep'!$D$45</f>
        <v>TOTAL</v>
      </c>
      <c r="G224" s="23">
        <f>'Qtr 4 Jul-Sep'!$F$45</f>
        <v>0</v>
      </c>
      <c r="S224" s="7">
        <v>1</v>
      </c>
      <c r="T224" s="7">
        <v>9</v>
      </c>
    </row>
    <row r="225" spans="1:20" x14ac:dyDescent="0.2">
      <c r="A225" s="7">
        <f t="shared" si="0"/>
        <v>0</v>
      </c>
      <c r="B225" s="7">
        <f t="shared" si="1"/>
        <v>2025</v>
      </c>
      <c r="C225" s="7" t="str">
        <f>'Qtr 4 Jul-Sep'!$K$4</f>
        <v>Qtr 4: Jul - Sep</v>
      </c>
      <c r="D225" s="7" t="str">
        <f>'Qtr 4 Jul-Sep'!$A$37</f>
        <v>EXPENDITURES - s. 318.18(14)(a)2, F.S.</v>
      </c>
      <c r="E225" s="7" t="str">
        <f>RIGHT('Qtr 4 Jul-Sep'!$A$38,17)</f>
        <v>Interest on Bonds</v>
      </c>
      <c r="F225" s="22">
        <f>'Qtr 4 Jul-Sep'!$A$40</f>
        <v>0</v>
      </c>
      <c r="G225" s="23">
        <f>'Qtr 4 Jul-Sep'!$H$40</f>
        <v>0</v>
      </c>
      <c r="S225" s="7">
        <v>1</v>
      </c>
      <c r="T225" s="7">
        <v>9</v>
      </c>
    </row>
    <row r="226" spans="1:20" x14ac:dyDescent="0.2">
      <c r="A226" s="7">
        <f t="shared" si="0"/>
        <v>0</v>
      </c>
      <c r="B226" s="7">
        <f t="shared" si="1"/>
        <v>2025</v>
      </c>
      <c r="C226" s="7" t="str">
        <f>'Qtr 4 Jul-Sep'!$K$4</f>
        <v>Qtr 4: Jul - Sep</v>
      </c>
      <c r="D226" s="7" t="str">
        <f>'Qtr 4 Jul-Sep'!$A$37</f>
        <v>EXPENDITURES - s. 318.18(14)(a)2, F.S.</v>
      </c>
      <c r="E226" s="7" t="str">
        <f>RIGHT('Qtr 4 Jul-Sep'!$A$38,17)</f>
        <v>Interest on Bonds</v>
      </c>
      <c r="F226" s="22">
        <f>'Qtr 4 Jul-Sep'!$A$41</f>
        <v>0</v>
      </c>
      <c r="G226" s="23">
        <f>'Qtr 4 Jul-Sep'!$H$41</f>
        <v>0</v>
      </c>
      <c r="S226" s="7">
        <v>1</v>
      </c>
      <c r="T226" s="7">
        <v>9</v>
      </c>
    </row>
    <row r="227" spans="1:20" x14ac:dyDescent="0.2">
      <c r="A227" s="7">
        <f t="shared" si="0"/>
        <v>0</v>
      </c>
      <c r="B227" s="7">
        <f t="shared" si="1"/>
        <v>2025</v>
      </c>
      <c r="C227" s="7" t="str">
        <f>'Qtr 4 Jul-Sep'!$K$4</f>
        <v>Qtr 4: Jul - Sep</v>
      </c>
      <c r="D227" s="7" t="str">
        <f>'Qtr 4 Jul-Sep'!$A$37</f>
        <v>EXPENDITURES - s. 318.18(14)(a)2, F.S.</v>
      </c>
      <c r="E227" s="7" t="str">
        <f>RIGHT('Qtr 4 Jul-Sep'!$A$38,17)</f>
        <v>Interest on Bonds</v>
      </c>
      <c r="F227" s="22">
        <f>'Qtr 4 Jul-Sep'!$A$42</f>
        <v>0</v>
      </c>
      <c r="G227" s="23">
        <f>'Qtr 4 Jul-Sep'!$H$42</f>
        <v>0</v>
      </c>
      <c r="S227" s="7">
        <v>1</v>
      </c>
      <c r="T227" s="7">
        <v>9</v>
      </c>
    </row>
    <row r="228" spans="1:20" x14ac:dyDescent="0.2">
      <c r="A228" s="7">
        <f t="shared" si="0"/>
        <v>0</v>
      </c>
      <c r="B228" s="7">
        <f t="shared" si="1"/>
        <v>2025</v>
      </c>
      <c r="C228" s="7" t="str">
        <f>'Qtr 4 Jul-Sep'!$K$4</f>
        <v>Qtr 4: Jul - Sep</v>
      </c>
      <c r="D228" s="7" t="str">
        <f>'Qtr 4 Jul-Sep'!$A$37</f>
        <v>EXPENDITURES - s. 318.18(14)(a)2, F.S.</v>
      </c>
      <c r="E228" s="7" t="str">
        <f>RIGHT('Qtr 4 Jul-Sep'!$A$38,17)</f>
        <v>Interest on Bonds</v>
      </c>
      <c r="F228" s="22">
        <f>'Qtr 4 Jul-Sep'!$A$43</f>
        <v>0</v>
      </c>
      <c r="G228" s="23">
        <f>'Qtr 4 Jul-Sep'!$H$43</f>
        <v>0</v>
      </c>
      <c r="S228" s="7">
        <v>1</v>
      </c>
      <c r="T228" s="7">
        <v>9</v>
      </c>
    </row>
    <row r="229" spans="1:20" x14ac:dyDescent="0.2">
      <c r="A229" s="7">
        <f t="shared" si="0"/>
        <v>0</v>
      </c>
      <c r="B229" s="7">
        <f t="shared" si="1"/>
        <v>2025</v>
      </c>
      <c r="C229" s="7" t="str">
        <f>'Qtr 4 Jul-Sep'!$K$4</f>
        <v>Qtr 4: Jul - Sep</v>
      </c>
      <c r="D229" s="7" t="str">
        <f>'Qtr 4 Jul-Sep'!$A$37</f>
        <v>EXPENDITURES - s. 318.18(14)(a)2, F.S.</v>
      </c>
      <c r="E229" s="7" t="str">
        <f>RIGHT('Qtr 4 Jul-Sep'!$A$38,17)</f>
        <v>Interest on Bonds</v>
      </c>
      <c r="F229" s="22">
        <f>'Qtr 4 Jul-Sep'!$A$44</f>
        <v>0</v>
      </c>
      <c r="G229" s="23">
        <f>'Qtr 4 Jul-Sep'!$H$44</f>
        <v>0</v>
      </c>
      <c r="S229" s="7">
        <v>1</v>
      </c>
      <c r="T229" s="7">
        <v>9</v>
      </c>
    </row>
    <row r="230" spans="1:20" x14ac:dyDescent="0.2">
      <c r="A230" s="7">
        <f t="shared" si="0"/>
        <v>0</v>
      </c>
      <c r="B230" s="7">
        <f t="shared" si="1"/>
        <v>2025</v>
      </c>
      <c r="C230" s="7" t="str">
        <f>'Qtr 4 Jul-Sep'!$K$4</f>
        <v>Qtr 4: Jul - Sep</v>
      </c>
      <c r="D230" s="7" t="str">
        <f>'Qtr 4 Jul-Sep'!$A$37</f>
        <v>EXPENDITURES - s. 318.18(14)(a)2, F.S.</v>
      </c>
      <c r="E230" s="7" t="str">
        <f>RIGHT('Qtr 4 Jul-Sep'!$A$38,17)</f>
        <v>Interest on Bonds</v>
      </c>
      <c r="F230" s="7" t="str">
        <f>'Qtr 4 Jul-Sep'!$D$45</f>
        <v>TOTAL</v>
      </c>
      <c r="G230" s="23">
        <f>'Qtr 4 Jul-Sep'!$H$45</f>
        <v>0</v>
      </c>
      <c r="S230" s="7">
        <v>1</v>
      </c>
      <c r="T230" s="7">
        <v>9</v>
      </c>
    </row>
    <row r="231" spans="1:20" x14ac:dyDescent="0.2">
      <c r="A231" s="7">
        <f t="shared" si="0"/>
        <v>0</v>
      </c>
      <c r="B231" s="7">
        <f t="shared" si="1"/>
        <v>2025</v>
      </c>
      <c r="C231" s="7" t="str">
        <f>'Qtr 4 Jul-Sep'!$K$4</f>
        <v>Qtr 4: Jul - Sep</v>
      </c>
      <c r="D231" s="7" t="str">
        <f>'Qtr 4 Jul-Sep'!$K$37</f>
        <v>EXPENDITURES - s. 318.18(14)(a)2, F.S.</v>
      </c>
      <c r="E231" s="7" t="str">
        <f>'Qtr 4 Jul-Sep'!$K$38</f>
        <v>Surplus Revenues</v>
      </c>
      <c r="F231" s="22">
        <f>'Qtr 4 Jul-Sep'!$K$40</f>
        <v>0</v>
      </c>
      <c r="G231" s="20">
        <f>'Qtr 4 Jul-Sep'!$Q$40</f>
        <v>0</v>
      </c>
      <c r="S231" s="7">
        <v>1</v>
      </c>
      <c r="T231" s="7">
        <v>9</v>
      </c>
    </row>
    <row r="232" spans="1:20" x14ac:dyDescent="0.2">
      <c r="A232" s="7">
        <f t="shared" si="0"/>
        <v>0</v>
      </c>
      <c r="B232" s="7">
        <f t="shared" si="1"/>
        <v>2025</v>
      </c>
      <c r="C232" s="7" t="str">
        <f>'Qtr 4 Jul-Sep'!$K$4</f>
        <v>Qtr 4: Jul - Sep</v>
      </c>
      <c r="D232" s="7" t="str">
        <f>'Qtr 4 Jul-Sep'!$K$37</f>
        <v>EXPENDITURES - s. 318.18(14)(a)2, F.S.</v>
      </c>
      <c r="E232" s="7" t="str">
        <f>'Qtr 4 Jul-Sep'!$K$38</f>
        <v>Surplus Revenues</v>
      </c>
      <c r="F232" s="22">
        <f>'Qtr 4 Jul-Sep'!$K$41</f>
        <v>0</v>
      </c>
      <c r="G232" s="20">
        <f>'Qtr 4 Jul-Sep'!$Q$41</f>
        <v>0</v>
      </c>
      <c r="S232" s="7">
        <v>1</v>
      </c>
      <c r="T232" s="7">
        <v>9</v>
      </c>
    </row>
    <row r="233" spans="1:20" x14ac:dyDescent="0.2">
      <c r="A233" s="7">
        <f t="shared" si="0"/>
        <v>0</v>
      </c>
      <c r="B233" s="7">
        <f t="shared" si="1"/>
        <v>2025</v>
      </c>
      <c r="C233" s="7" t="str">
        <f>'Qtr 4 Jul-Sep'!$K$4</f>
        <v>Qtr 4: Jul - Sep</v>
      </c>
      <c r="D233" s="7" t="str">
        <f>'Qtr 4 Jul-Sep'!$K$37</f>
        <v>EXPENDITURES - s. 318.18(14)(a)2, F.S.</v>
      </c>
      <c r="E233" s="7" t="str">
        <f>'Qtr 4 Jul-Sep'!$K$38</f>
        <v>Surplus Revenues</v>
      </c>
      <c r="F233" s="22">
        <f>'Qtr 4 Jul-Sep'!$K$42</f>
        <v>0</v>
      </c>
      <c r="G233" s="20">
        <f>'Qtr 4 Jul-Sep'!$Q$42</f>
        <v>0</v>
      </c>
      <c r="S233" s="7">
        <v>1</v>
      </c>
      <c r="T233" s="7">
        <v>9</v>
      </c>
    </row>
    <row r="234" spans="1:20" x14ac:dyDescent="0.2">
      <c r="A234" s="7">
        <f t="shared" si="0"/>
        <v>0</v>
      </c>
      <c r="B234" s="7">
        <f t="shared" si="1"/>
        <v>2025</v>
      </c>
      <c r="C234" s="7" t="str">
        <f>'Qtr 4 Jul-Sep'!$K$4</f>
        <v>Qtr 4: Jul - Sep</v>
      </c>
      <c r="D234" s="7" t="str">
        <f>'Qtr 4 Jul-Sep'!$K$37</f>
        <v>EXPENDITURES - s. 318.18(14)(a)2, F.S.</v>
      </c>
      <c r="E234" s="7" t="str">
        <f>'Qtr 4 Jul-Sep'!$K$38</f>
        <v>Surplus Revenues</v>
      </c>
      <c r="F234" s="22">
        <f>'Qtr 4 Jul-Sep'!$K$43</f>
        <v>0</v>
      </c>
      <c r="G234" s="20">
        <f>'Qtr 4 Jul-Sep'!$Q$43</f>
        <v>0</v>
      </c>
      <c r="S234" s="7">
        <v>1</v>
      </c>
      <c r="T234" s="7">
        <v>9</v>
      </c>
    </row>
    <row r="235" spans="1:20" x14ac:dyDescent="0.2">
      <c r="A235" s="7">
        <f t="shared" si="0"/>
        <v>0</v>
      </c>
      <c r="B235" s="7">
        <f t="shared" si="1"/>
        <v>2025</v>
      </c>
      <c r="C235" s="7" t="str">
        <f>'Qtr 4 Jul-Sep'!$K$4</f>
        <v>Qtr 4: Jul - Sep</v>
      </c>
      <c r="D235" s="7" t="str">
        <f>'Qtr 4 Jul-Sep'!$K$37</f>
        <v>EXPENDITURES - s. 318.18(14)(a)2, F.S.</v>
      </c>
      <c r="E235" s="7" t="str">
        <f>'Qtr 4 Jul-Sep'!$K$38</f>
        <v>Surplus Revenues</v>
      </c>
      <c r="F235" s="22">
        <f>'Qtr 4 Jul-Sep'!$K$44</f>
        <v>0</v>
      </c>
      <c r="G235" s="20">
        <f>'Qtr 4 Jul-Sep'!$Q$44</f>
        <v>0</v>
      </c>
      <c r="S235" s="7">
        <v>1</v>
      </c>
      <c r="T235" s="7">
        <v>9</v>
      </c>
    </row>
    <row r="236" spans="1:20" x14ac:dyDescent="0.2">
      <c r="A236" s="7">
        <f t="shared" si="0"/>
        <v>0</v>
      </c>
      <c r="B236" s="7">
        <f t="shared" si="1"/>
        <v>2025</v>
      </c>
      <c r="C236" s="7" t="str">
        <f>'Qtr 4 Jul-Sep'!$K$4</f>
        <v>Qtr 4: Jul - Sep</v>
      </c>
      <c r="D236" s="7" t="str">
        <f>'Qtr 4 Jul-Sep'!$K$37</f>
        <v>EXPENDITURES - s. 318.18(14)(a)2, F.S.</v>
      </c>
      <c r="E236" s="7" t="str">
        <f>'Qtr 4 Jul-Sep'!$K$38</f>
        <v>Surplus Revenues</v>
      </c>
      <c r="F236" s="7" t="str">
        <f>'Qtr 4 Jul-Sep'!$N$45</f>
        <v>TOTAL</v>
      </c>
      <c r="G236" s="23">
        <f>'Qtr 4 Jul-Sep'!$Q$45</f>
        <v>0</v>
      </c>
      <c r="S236" s="7">
        <v>1</v>
      </c>
      <c r="T236" s="7">
        <v>9</v>
      </c>
    </row>
    <row r="237" spans="1:20" x14ac:dyDescent="0.2">
      <c r="A237" s="7">
        <f t="shared" si="0"/>
        <v>0</v>
      </c>
      <c r="B237" s="7">
        <f t="shared" si="1"/>
        <v>2025</v>
      </c>
      <c r="C237" s="7" t="str">
        <f>'Qtr 4 Jul-Sep'!$K$4</f>
        <v>Qtr 4: Jul - Sep</v>
      </c>
      <c r="D237" s="7" t="str">
        <f>'Qtr 4 Jul-Sep'!$K$37</f>
        <v>EXPENDITURES - s. 318.18(14)(a)2, F.S.</v>
      </c>
      <c r="E237" s="7" t="str">
        <f>RIGHT('Qtr 4 Jul-Sep'!$A$47,24)</f>
        <v xml:space="preserve"> s. 318.18(14)(a)2, F.S.</v>
      </c>
      <c r="F237" s="7" t="s">
        <v>125</v>
      </c>
      <c r="G237" s="23">
        <f>'Qtr 4 Jul-Sep'!$G$47</f>
        <v>0</v>
      </c>
      <c r="S237" s="7">
        <v>1</v>
      </c>
      <c r="T237" s="7">
        <v>9</v>
      </c>
    </row>
    <row r="238" spans="1:20" ht="25.5" x14ac:dyDescent="0.2">
      <c r="A238" s="6" t="str">
        <f>$A$20</f>
        <v>OrganizationID</v>
      </c>
      <c r="B238" s="6" t="str">
        <f>$B$20</f>
        <v>FiscalYearID</v>
      </c>
      <c r="C238" s="6" t="str">
        <f>$C$20</f>
        <v>QuarterlyPeriod</v>
      </c>
      <c r="D238" s="6" t="str">
        <f>$D$20</f>
        <v>Rev/Exp</v>
      </c>
      <c r="E238" s="6" t="str">
        <f>$E$20</f>
        <v>Category</v>
      </c>
      <c r="F238" s="6" t="str">
        <f>$F$20</f>
        <v>Description</v>
      </c>
      <c r="G238" s="6" t="str">
        <f>$G$20</f>
        <v>Period-Amount</v>
      </c>
      <c r="H238" s="6">
        <f>$H$20</f>
        <v>0</v>
      </c>
      <c r="I238" s="6">
        <f>$I$20</f>
        <v>0</v>
      </c>
      <c r="J238" s="6">
        <f>$J$20</f>
        <v>0</v>
      </c>
      <c r="K238" s="6">
        <f>$K$20</f>
        <v>0</v>
      </c>
      <c r="L238" s="6">
        <f>$L$20</f>
        <v>0</v>
      </c>
      <c r="M238" s="6">
        <f>$M$20</f>
        <v>0</v>
      </c>
      <c r="N238" s="6">
        <f>$N$20</f>
        <v>0</v>
      </c>
      <c r="O238" s="6">
        <f>$O$20</f>
        <v>0</v>
      </c>
      <c r="P238" s="6">
        <f>$P$20</f>
        <v>0</v>
      </c>
      <c r="Q238" s="6">
        <f>$Q$20</f>
        <v>0</v>
      </c>
      <c r="R238" s="6">
        <f>$R$20</f>
        <v>0</v>
      </c>
      <c r="S238" s="6">
        <f>$S$20</f>
        <v>0</v>
      </c>
      <c r="T238" s="6" t="str">
        <f>$T$20</f>
        <v>ReportNumber</v>
      </c>
    </row>
    <row r="239" spans="1:20" x14ac:dyDescent="0.2">
      <c r="A239" s="7">
        <f t="shared" si="0"/>
        <v>0</v>
      </c>
      <c r="B239" s="7">
        <f t="shared" si="1"/>
        <v>2025</v>
      </c>
      <c r="C239" s="7" t="str">
        <f>'Qtr 1 Oct-Dec'!$K$4</f>
        <v>Qtr 1: Oct - Dec</v>
      </c>
      <c r="D239" s="7" t="str">
        <f>'Qtr 1 Oct-Dec'!$A$49</f>
        <v>REVENUE - s. 318.18(14)(a)3, F.S.</v>
      </c>
      <c r="E239" s="7" t="str">
        <f>'Qtr 1 Oct-Dec'!$A$50</f>
        <v>Total Revenue Collected</v>
      </c>
      <c r="F239" s="7" t="s">
        <v>125</v>
      </c>
      <c r="G239" s="23">
        <f>'Qtr 1 Oct-Dec'!$D$50</f>
        <v>0</v>
      </c>
      <c r="S239" s="7">
        <v>1</v>
      </c>
      <c r="T239" s="7">
        <v>9</v>
      </c>
    </row>
    <row r="240" spans="1:20" x14ac:dyDescent="0.2">
      <c r="A240" s="7">
        <f t="shared" si="0"/>
        <v>0</v>
      </c>
      <c r="B240" s="7">
        <f t="shared" si="1"/>
        <v>2025</v>
      </c>
      <c r="C240" s="7" t="str">
        <f>'Qtr 1 Oct-Dec'!$K$4</f>
        <v>Qtr 1: Oct - Dec</v>
      </c>
      <c r="D240" s="7" t="str">
        <f>'Qtr 1 Oct-Dec'!$A$52</f>
        <v>EXPENDITURES - s. 318.18(14)(a)3, F.S.</v>
      </c>
      <c r="E240" s="7" t="str">
        <f>LEFT('Qtr 1 Oct-Dec'!$F$54,9)&amp;""&amp;RIGHT('Qtr 1 Oct-Dec'!$A$53,9)</f>
        <v>Principal on Bonds</v>
      </c>
      <c r="F240" s="22">
        <f>'Qtr 1 Oct-Dec'!$A$55</f>
        <v>0</v>
      </c>
      <c r="G240" s="23">
        <f>'Qtr 1 Oct-Dec'!$F$55</f>
        <v>0</v>
      </c>
      <c r="S240" s="7">
        <v>1</v>
      </c>
      <c r="T240" s="7">
        <v>9</v>
      </c>
    </row>
    <row r="241" spans="1:20" x14ac:dyDescent="0.2">
      <c r="A241" s="7">
        <f t="shared" si="0"/>
        <v>0</v>
      </c>
      <c r="B241" s="7">
        <f t="shared" si="1"/>
        <v>2025</v>
      </c>
      <c r="C241" s="7" t="str">
        <f>'Qtr 1 Oct-Dec'!$K$4</f>
        <v>Qtr 1: Oct - Dec</v>
      </c>
      <c r="D241" s="7" t="str">
        <f>'Qtr 1 Oct-Dec'!$A$52</f>
        <v>EXPENDITURES - s. 318.18(14)(a)3, F.S.</v>
      </c>
      <c r="E241" s="7" t="str">
        <f>LEFT('Qtr 1 Oct-Dec'!$F$54,9)&amp;""&amp;RIGHT('Qtr 1 Oct-Dec'!$A$53,9)</f>
        <v>Principal on Bonds</v>
      </c>
      <c r="F241" s="22">
        <f>'Qtr 1 Oct-Dec'!$A$56</f>
        <v>0</v>
      </c>
      <c r="G241" s="23">
        <f>'Qtr 1 Oct-Dec'!$F$56</f>
        <v>0</v>
      </c>
      <c r="S241" s="7">
        <v>1</v>
      </c>
      <c r="T241" s="7">
        <v>9</v>
      </c>
    </row>
    <row r="242" spans="1:20" x14ac:dyDescent="0.2">
      <c r="A242" s="7">
        <f t="shared" si="0"/>
        <v>0</v>
      </c>
      <c r="B242" s="7">
        <f t="shared" si="1"/>
        <v>2025</v>
      </c>
      <c r="C242" s="7" t="str">
        <f>'Qtr 1 Oct-Dec'!$K$4</f>
        <v>Qtr 1: Oct - Dec</v>
      </c>
      <c r="D242" s="7" t="str">
        <f>'Qtr 1 Oct-Dec'!$A$52</f>
        <v>EXPENDITURES - s. 318.18(14)(a)3, F.S.</v>
      </c>
      <c r="E242" s="7" t="str">
        <f>LEFT('Qtr 1 Oct-Dec'!$F$54,9)&amp;""&amp;RIGHT('Qtr 1 Oct-Dec'!$A$53,9)</f>
        <v>Principal on Bonds</v>
      </c>
      <c r="F242" s="22">
        <f>'Qtr 1 Oct-Dec'!$A$57</f>
        <v>0</v>
      </c>
      <c r="G242" s="23">
        <f>'Qtr 1 Oct-Dec'!$F$57</f>
        <v>0</v>
      </c>
      <c r="S242" s="7">
        <v>1</v>
      </c>
      <c r="T242" s="7">
        <v>9</v>
      </c>
    </row>
    <row r="243" spans="1:20" x14ac:dyDescent="0.2">
      <c r="A243" s="7">
        <f t="shared" si="0"/>
        <v>0</v>
      </c>
      <c r="B243" s="7">
        <f t="shared" si="1"/>
        <v>2025</v>
      </c>
      <c r="C243" s="7" t="str">
        <f>'Qtr 1 Oct-Dec'!$K$4</f>
        <v>Qtr 1: Oct - Dec</v>
      </c>
      <c r="D243" s="7" t="str">
        <f>'Qtr 1 Oct-Dec'!$A$52</f>
        <v>EXPENDITURES - s. 318.18(14)(a)3, F.S.</v>
      </c>
      <c r="E243" s="7" t="str">
        <f>LEFT('Qtr 1 Oct-Dec'!$F$54,9)&amp;""&amp;RIGHT('Qtr 1 Oct-Dec'!$A$53,9)</f>
        <v>Principal on Bonds</v>
      </c>
      <c r="F243" s="22">
        <f>'Qtr 1 Oct-Dec'!$A$58</f>
        <v>0</v>
      </c>
      <c r="G243" s="23">
        <f>'Qtr 1 Oct-Dec'!$F$58</f>
        <v>0</v>
      </c>
      <c r="S243" s="7">
        <v>1</v>
      </c>
      <c r="T243" s="7">
        <v>9</v>
      </c>
    </row>
    <row r="244" spans="1:20" x14ac:dyDescent="0.2">
      <c r="A244" s="7">
        <f t="shared" si="0"/>
        <v>0</v>
      </c>
      <c r="B244" s="7">
        <f t="shared" si="1"/>
        <v>2025</v>
      </c>
      <c r="C244" s="7" t="str">
        <f>'Qtr 1 Oct-Dec'!$K$4</f>
        <v>Qtr 1: Oct - Dec</v>
      </c>
      <c r="D244" s="7" t="str">
        <f>'Qtr 1 Oct-Dec'!$A$52</f>
        <v>EXPENDITURES - s. 318.18(14)(a)3, F.S.</v>
      </c>
      <c r="E244" s="7" t="str">
        <f>LEFT('Qtr 1 Oct-Dec'!$F$54,9)&amp;""&amp;RIGHT('Qtr 1 Oct-Dec'!$A$53,9)</f>
        <v>Principal on Bonds</v>
      </c>
      <c r="F244" s="22">
        <f>'Qtr 1 Oct-Dec'!$A$59</f>
        <v>0</v>
      </c>
      <c r="G244" s="23">
        <f>'Qtr 1 Oct-Dec'!$F$59</f>
        <v>0</v>
      </c>
      <c r="S244" s="7">
        <v>1</v>
      </c>
      <c r="T244" s="7">
        <v>9</v>
      </c>
    </row>
    <row r="245" spans="1:20" x14ac:dyDescent="0.2">
      <c r="A245" s="7">
        <f t="shared" si="0"/>
        <v>0</v>
      </c>
      <c r="B245" s="7">
        <f t="shared" si="1"/>
        <v>2025</v>
      </c>
      <c r="C245" s="7" t="str">
        <f>'Qtr 1 Oct-Dec'!$K$4</f>
        <v>Qtr 1: Oct - Dec</v>
      </c>
      <c r="D245" s="7" t="str">
        <f>'Qtr 1 Oct-Dec'!$A$52</f>
        <v>EXPENDITURES - s. 318.18(14)(a)3, F.S.</v>
      </c>
      <c r="E245" s="7" t="str">
        <f>LEFT('Qtr 1 Oct-Dec'!$F$54,9)&amp;""&amp;RIGHT('Qtr 1 Oct-Dec'!$A$53,9)</f>
        <v>Principal on Bonds</v>
      </c>
      <c r="F245" s="7" t="str">
        <f>'Qtr 1 Oct-Dec'!$D$60</f>
        <v>TOTAL</v>
      </c>
      <c r="G245" s="23">
        <f>'Qtr 1 Oct-Dec'!$F$60</f>
        <v>0</v>
      </c>
      <c r="S245" s="7">
        <v>1</v>
      </c>
      <c r="T245" s="7">
        <v>9</v>
      </c>
    </row>
    <row r="246" spans="1:20" x14ac:dyDescent="0.2">
      <c r="A246" s="7">
        <f t="shared" si="0"/>
        <v>0</v>
      </c>
      <c r="B246" s="7">
        <f t="shared" si="1"/>
        <v>2025</v>
      </c>
      <c r="C246" s="7" t="str">
        <f>'Qtr 1 Oct-Dec'!$K$4</f>
        <v>Qtr 1: Oct - Dec</v>
      </c>
      <c r="D246" s="7" t="str">
        <f>'Qtr 1 Oct-Dec'!$A$52</f>
        <v>EXPENDITURES - s. 318.18(14)(a)3, F.S.</v>
      </c>
      <c r="E246" s="7" t="str">
        <f>RIGHT('Qtr 1 Oct-Dec'!$A$53,17)</f>
        <v>Interest on Bonds</v>
      </c>
      <c r="F246" s="22">
        <f>'Qtr 1 Oct-Dec'!$A$55</f>
        <v>0</v>
      </c>
      <c r="G246" s="20">
        <f>'Qtr 1 Oct-Dec'!$H$55</f>
        <v>0</v>
      </c>
      <c r="S246" s="7">
        <v>1</v>
      </c>
      <c r="T246" s="7">
        <v>9</v>
      </c>
    </row>
    <row r="247" spans="1:20" x14ac:dyDescent="0.2">
      <c r="A247" s="7">
        <f t="shared" si="0"/>
        <v>0</v>
      </c>
      <c r="B247" s="7">
        <f t="shared" si="1"/>
        <v>2025</v>
      </c>
      <c r="C247" s="7" t="str">
        <f>'Qtr 1 Oct-Dec'!$K$4</f>
        <v>Qtr 1: Oct - Dec</v>
      </c>
      <c r="D247" s="7" t="str">
        <f>'Qtr 1 Oct-Dec'!$A$52</f>
        <v>EXPENDITURES - s. 318.18(14)(a)3, F.S.</v>
      </c>
      <c r="E247" s="7" t="str">
        <f>RIGHT('Qtr 1 Oct-Dec'!$A$53,17)</f>
        <v>Interest on Bonds</v>
      </c>
      <c r="F247" s="22">
        <f>'Qtr 1 Oct-Dec'!$A$56</f>
        <v>0</v>
      </c>
      <c r="G247" s="20">
        <f>'Qtr 1 Oct-Dec'!$H$56</f>
        <v>0</v>
      </c>
      <c r="S247" s="7">
        <v>1</v>
      </c>
      <c r="T247" s="7">
        <v>9</v>
      </c>
    </row>
    <row r="248" spans="1:20" x14ac:dyDescent="0.2">
      <c r="A248" s="7">
        <f t="shared" si="0"/>
        <v>0</v>
      </c>
      <c r="B248" s="7">
        <f t="shared" si="1"/>
        <v>2025</v>
      </c>
      <c r="C248" s="7" t="str">
        <f>'Qtr 1 Oct-Dec'!$K$4</f>
        <v>Qtr 1: Oct - Dec</v>
      </c>
      <c r="D248" s="7" t="str">
        <f>'Qtr 1 Oct-Dec'!$A$52</f>
        <v>EXPENDITURES - s. 318.18(14)(a)3, F.S.</v>
      </c>
      <c r="E248" s="7" t="str">
        <f>RIGHT('Qtr 1 Oct-Dec'!$A$53,17)</f>
        <v>Interest on Bonds</v>
      </c>
      <c r="F248" s="22">
        <f>'Qtr 1 Oct-Dec'!$A$57</f>
        <v>0</v>
      </c>
      <c r="G248" s="20">
        <f>'Qtr 1 Oct-Dec'!$H$57</f>
        <v>0</v>
      </c>
      <c r="S248" s="7">
        <v>1</v>
      </c>
      <c r="T248" s="7">
        <v>9</v>
      </c>
    </row>
    <row r="249" spans="1:20" x14ac:dyDescent="0.2">
      <c r="A249" s="7">
        <f t="shared" si="0"/>
        <v>0</v>
      </c>
      <c r="B249" s="7">
        <f t="shared" si="1"/>
        <v>2025</v>
      </c>
      <c r="C249" s="7" t="str">
        <f>'Qtr 1 Oct-Dec'!$K$4</f>
        <v>Qtr 1: Oct - Dec</v>
      </c>
      <c r="D249" s="7" t="str">
        <f>'Qtr 1 Oct-Dec'!$A$52</f>
        <v>EXPENDITURES - s. 318.18(14)(a)3, F.S.</v>
      </c>
      <c r="E249" s="7" t="str">
        <f>RIGHT('Qtr 1 Oct-Dec'!$A$53,17)</f>
        <v>Interest on Bonds</v>
      </c>
      <c r="F249" s="22">
        <f>'Qtr 1 Oct-Dec'!$A$58</f>
        <v>0</v>
      </c>
      <c r="G249" s="20">
        <f>'Qtr 1 Oct-Dec'!$H$58</f>
        <v>0</v>
      </c>
      <c r="S249" s="7">
        <v>1</v>
      </c>
      <c r="T249" s="7">
        <v>9</v>
      </c>
    </row>
    <row r="250" spans="1:20" x14ac:dyDescent="0.2">
      <c r="A250" s="7">
        <f t="shared" si="0"/>
        <v>0</v>
      </c>
      <c r="B250" s="7">
        <f t="shared" si="1"/>
        <v>2025</v>
      </c>
      <c r="C250" s="7" t="str">
        <f>'Qtr 1 Oct-Dec'!$K$4</f>
        <v>Qtr 1: Oct - Dec</v>
      </c>
      <c r="D250" s="7" t="str">
        <f>'Qtr 1 Oct-Dec'!$A$52</f>
        <v>EXPENDITURES - s. 318.18(14)(a)3, F.S.</v>
      </c>
      <c r="E250" s="7" t="str">
        <f>RIGHT('Qtr 1 Oct-Dec'!$A$53,17)</f>
        <v>Interest on Bonds</v>
      </c>
      <c r="F250" s="22">
        <f>'Qtr 1 Oct-Dec'!$A$59</f>
        <v>0</v>
      </c>
      <c r="G250" s="20">
        <f>'Qtr 1 Oct-Dec'!$H$59</f>
        <v>0</v>
      </c>
      <c r="S250" s="7">
        <v>1</v>
      </c>
      <c r="T250" s="7">
        <v>9</v>
      </c>
    </row>
    <row r="251" spans="1:20" x14ac:dyDescent="0.2">
      <c r="A251" s="7">
        <f t="shared" si="0"/>
        <v>0</v>
      </c>
      <c r="B251" s="7">
        <f t="shared" si="1"/>
        <v>2025</v>
      </c>
      <c r="C251" s="7" t="str">
        <f>'Qtr 1 Oct-Dec'!$K$4</f>
        <v>Qtr 1: Oct - Dec</v>
      </c>
      <c r="D251" s="7" t="str">
        <f>'Qtr 1 Oct-Dec'!$A$52</f>
        <v>EXPENDITURES - s. 318.18(14)(a)3, F.S.</v>
      </c>
      <c r="E251" s="7" t="str">
        <f>RIGHT('Qtr 1 Oct-Dec'!$A$53,17)</f>
        <v>Interest on Bonds</v>
      </c>
      <c r="F251" s="7" t="str">
        <f>'Qtr 1 Oct-Dec'!$D$60</f>
        <v>TOTAL</v>
      </c>
      <c r="G251" s="20">
        <f>'Qtr 1 Oct-Dec'!$H$60</f>
        <v>0</v>
      </c>
      <c r="S251" s="7">
        <v>1</v>
      </c>
      <c r="T251" s="7">
        <v>9</v>
      </c>
    </row>
    <row r="252" spans="1:20" x14ac:dyDescent="0.2">
      <c r="A252" s="7">
        <f t="shared" si="0"/>
        <v>0</v>
      </c>
      <c r="B252" s="7">
        <f t="shared" si="1"/>
        <v>2025</v>
      </c>
      <c r="C252" s="7" t="str">
        <f>'Qtr 1 Oct-Dec'!$K$4</f>
        <v>Qtr 1: Oct - Dec</v>
      </c>
      <c r="D252" s="7" t="str">
        <f>'Qtr 1 Oct-Dec'!$K$52</f>
        <v>EXPENDITURES - s. 318.18(14)(a)3, F.S.</v>
      </c>
      <c r="E252" s="7" t="str">
        <f>'Qtr 1 Oct-Dec'!$K$53</f>
        <v>Surplus Revenues</v>
      </c>
      <c r="F252" s="22">
        <f>'Qtr 1 Oct-Dec'!$K$55</f>
        <v>0</v>
      </c>
      <c r="G252" s="20">
        <f>'Qtr 1 Oct-Dec'!$Q$55</f>
        <v>0</v>
      </c>
      <c r="S252" s="7">
        <v>1</v>
      </c>
      <c r="T252" s="7">
        <v>9</v>
      </c>
    </row>
    <row r="253" spans="1:20" x14ac:dyDescent="0.2">
      <c r="A253" s="7">
        <f t="shared" si="0"/>
        <v>0</v>
      </c>
      <c r="B253" s="7">
        <f t="shared" ref="B253:B327" si="2">$B$21</f>
        <v>2025</v>
      </c>
      <c r="C253" s="7" t="str">
        <f>'Qtr 1 Oct-Dec'!$K$4</f>
        <v>Qtr 1: Oct - Dec</v>
      </c>
      <c r="D253" s="7" t="str">
        <f>'Qtr 1 Oct-Dec'!$K$52</f>
        <v>EXPENDITURES - s. 318.18(14)(a)3, F.S.</v>
      </c>
      <c r="E253" s="7" t="str">
        <f>'Qtr 1 Oct-Dec'!$K$53</f>
        <v>Surplus Revenues</v>
      </c>
      <c r="F253" s="22">
        <f>'Qtr 1 Oct-Dec'!$K$56</f>
        <v>0</v>
      </c>
      <c r="G253" s="20">
        <f>'Qtr 1 Oct-Dec'!$Q$56</f>
        <v>0</v>
      </c>
      <c r="S253" s="7">
        <v>1</v>
      </c>
      <c r="T253" s="7">
        <v>9</v>
      </c>
    </row>
    <row r="254" spans="1:20" x14ac:dyDescent="0.2">
      <c r="A254" s="7">
        <f t="shared" si="0"/>
        <v>0</v>
      </c>
      <c r="B254" s="7">
        <f t="shared" si="2"/>
        <v>2025</v>
      </c>
      <c r="C254" s="7" t="str">
        <f>'Qtr 1 Oct-Dec'!$K$4</f>
        <v>Qtr 1: Oct - Dec</v>
      </c>
      <c r="D254" s="7" t="str">
        <f>'Qtr 1 Oct-Dec'!$K$52</f>
        <v>EXPENDITURES - s. 318.18(14)(a)3, F.S.</v>
      </c>
      <c r="E254" s="7" t="str">
        <f>'Qtr 1 Oct-Dec'!$K$53</f>
        <v>Surplus Revenues</v>
      </c>
      <c r="F254" s="22">
        <f>'Qtr 1 Oct-Dec'!$K$57</f>
        <v>0</v>
      </c>
      <c r="G254" s="20">
        <f>'Qtr 1 Oct-Dec'!$Q$57</f>
        <v>0</v>
      </c>
      <c r="S254" s="7">
        <v>1</v>
      </c>
      <c r="T254" s="7">
        <v>9</v>
      </c>
    </row>
    <row r="255" spans="1:20" x14ac:dyDescent="0.2">
      <c r="A255" s="7">
        <f t="shared" si="0"/>
        <v>0</v>
      </c>
      <c r="B255" s="7">
        <f t="shared" si="2"/>
        <v>2025</v>
      </c>
      <c r="C255" s="7" t="str">
        <f>'Qtr 1 Oct-Dec'!$K$4</f>
        <v>Qtr 1: Oct - Dec</v>
      </c>
      <c r="D255" s="7" t="str">
        <f>'Qtr 1 Oct-Dec'!$K$52</f>
        <v>EXPENDITURES - s. 318.18(14)(a)3, F.S.</v>
      </c>
      <c r="E255" s="7" t="str">
        <f>'Qtr 1 Oct-Dec'!$K$53</f>
        <v>Surplus Revenues</v>
      </c>
      <c r="F255" s="22">
        <f>'Qtr 1 Oct-Dec'!$K$58</f>
        <v>0</v>
      </c>
      <c r="G255" s="20">
        <f>'Qtr 1 Oct-Dec'!$Q$58</f>
        <v>0</v>
      </c>
      <c r="S255" s="7">
        <v>1</v>
      </c>
      <c r="T255" s="7">
        <v>9</v>
      </c>
    </row>
    <row r="256" spans="1:20" x14ac:dyDescent="0.2">
      <c r="A256" s="7">
        <f t="shared" ref="A256:A327" si="3">$A$21</f>
        <v>0</v>
      </c>
      <c r="B256" s="7">
        <f t="shared" si="2"/>
        <v>2025</v>
      </c>
      <c r="C256" s="7" t="str">
        <f>'Qtr 1 Oct-Dec'!$K$4</f>
        <v>Qtr 1: Oct - Dec</v>
      </c>
      <c r="D256" s="7" t="str">
        <f>'Qtr 1 Oct-Dec'!$K$52</f>
        <v>EXPENDITURES - s. 318.18(14)(a)3, F.S.</v>
      </c>
      <c r="E256" s="7" t="str">
        <f>'Qtr 1 Oct-Dec'!$K$53</f>
        <v>Surplus Revenues</v>
      </c>
      <c r="F256" s="22">
        <f>'Qtr 1 Oct-Dec'!$K$59</f>
        <v>0</v>
      </c>
      <c r="G256" s="20">
        <f>'Qtr 1 Oct-Dec'!$Q$59</f>
        <v>0</v>
      </c>
      <c r="S256" s="7">
        <v>1</v>
      </c>
      <c r="T256" s="7">
        <v>9</v>
      </c>
    </row>
    <row r="257" spans="1:20" x14ac:dyDescent="0.2">
      <c r="A257" s="7">
        <f t="shared" si="3"/>
        <v>0</v>
      </c>
      <c r="B257" s="7">
        <f t="shared" si="2"/>
        <v>2025</v>
      </c>
      <c r="C257" s="7" t="str">
        <f>'Qtr 1 Oct-Dec'!$K$4</f>
        <v>Qtr 1: Oct - Dec</v>
      </c>
      <c r="D257" s="7" t="str">
        <f>'Qtr 1 Oct-Dec'!$K$52</f>
        <v>EXPENDITURES - s. 318.18(14)(a)3, F.S.</v>
      </c>
      <c r="E257" s="7" t="str">
        <f>'Qtr 1 Oct-Dec'!$K$53</f>
        <v>Surplus Revenues</v>
      </c>
      <c r="F257" s="7" t="str">
        <f>'Qtr 1 Oct-Dec'!$N$60</f>
        <v>TOTAL</v>
      </c>
      <c r="G257" s="20">
        <f>'Qtr 1 Oct-Dec'!$Q$60</f>
        <v>0</v>
      </c>
      <c r="S257" s="7">
        <v>1</v>
      </c>
      <c r="T257" s="7">
        <v>9</v>
      </c>
    </row>
    <row r="258" spans="1:20" x14ac:dyDescent="0.2">
      <c r="A258" s="7">
        <f t="shared" si="3"/>
        <v>0</v>
      </c>
      <c r="B258" s="7">
        <f t="shared" si="2"/>
        <v>2025</v>
      </c>
      <c r="C258" s="7" t="str">
        <f>'Qtr 1 Oct-Dec'!$K$4</f>
        <v>Qtr 1: Oct - Dec</v>
      </c>
      <c r="D258" s="7" t="str">
        <f>'Qtr 1 Oct-Dec'!$K$52</f>
        <v>EXPENDITURES - s. 318.18(14)(a)3, F.S.</v>
      </c>
      <c r="E258" s="7" t="str">
        <f>RIGHT('Qtr 1 Oct-Dec'!$A$62,24)</f>
        <v xml:space="preserve"> s. 318.18(14)(a)3, F.S.</v>
      </c>
      <c r="F258" s="7" t="s">
        <v>125</v>
      </c>
      <c r="G258" s="20">
        <f>'Qtr 1 Oct-Dec'!$G$62</f>
        <v>0</v>
      </c>
      <c r="S258" s="7">
        <v>1</v>
      </c>
      <c r="T258" s="7">
        <v>9</v>
      </c>
    </row>
    <row r="259" spans="1:20" x14ac:dyDescent="0.2">
      <c r="A259" s="7">
        <f t="shared" si="3"/>
        <v>0</v>
      </c>
      <c r="B259" s="7">
        <f t="shared" si="2"/>
        <v>2025</v>
      </c>
      <c r="C259" s="7" t="str">
        <f>'Qtr 2 Jan-Mar'!$K$4</f>
        <v>Qtr 2: Jan - Mar</v>
      </c>
      <c r="D259" s="7" t="str">
        <f>'Qtr 2 Jan-Mar'!$A$49</f>
        <v>REVENUE - s. 318.18(14)(a)3, F.S.</v>
      </c>
      <c r="E259" s="7" t="str">
        <f>'Qtr 2 Jan-Mar'!$A$50</f>
        <v>Total Revenue Collected</v>
      </c>
      <c r="F259" s="7" t="s">
        <v>125</v>
      </c>
      <c r="G259" s="23">
        <f>'Qtr 2 Jan-Mar'!$D$50</f>
        <v>0</v>
      </c>
      <c r="S259" s="7">
        <v>1</v>
      </c>
      <c r="T259" s="7">
        <v>9</v>
      </c>
    </row>
    <row r="260" spans="1:20" x14ac:dyDescent="0.2">
      <c r="A260" s="7">
        <f t="shared" si="3"/>
        <v>0</v>
      </c>
      <c r="B260" s="7">
        <f t="shared" si="2"/>
        <v>2025</v>
      </c>
      <c r="C260" s="7" t="str">
        <f>'Qtr 2 Jan-Mar'!$K$4</f>
        <v>Qtr 2: Jan - Mar</v>
      </c>
      <c r="D260" s="7" t="str">
        <f>'Qtr 2 Jan-Mar'!$A$52</f>
        <v>EXPENDITURES - s. 318.18(14)(a)3, F.S.</v>
      </c>
      <c r="E260" s="7" t="str">
        <f>LEFT('Qtr 2 Jan-Mar'!$F$54,9)&amp;""&amp;RIGHT('Qtr 2 Jan-Mar'!$A$53,9)</f>
        <v>Principal on Bonds</v>
      </c>
      <c r="F260" s="22">
        <f>'Qtr 2 Jan-Mar'!$A$55</f>
        <v>0</v>
      </c>
      <c r="G260" s="23">
        <f>'Qtr 2 Jan-Mar'!$F$55</f>
        <v>0</v>
      </c>
      <c r="S260" s="7">
        <v>1</v>
      </c>
      <c r="T260" s="7">
        <v>9</v>
      </c>
    </row>
    <row r="261" spans="1:20" x14ac:dyDescent="0.2">
      <c r="A261" s="7">
        <f t="shared" si="3"/>
        <v>0</v>
      </c>
      <c r="B261" s="7">
        <f t="shared" si="2"/>
        <v>2025</v>
      </c>
      <c r="C261" s="7" t="str">
        <f>'Qtr 2 Jan-Mar'!$K$4</f>
        <v>Qtr 2: Jan - Mar</v>
      </c>
      <c r="D261" s="7" t="str">
        <f>'Qtr 2 Jan-Mar'!$A$52</f>
        <v>EXPENDITURES - s. 318.18(14)(a)3, F.S.</v>
      </c>
      <c r="E261" s="7" t="str">
        <f>LEFT('Qtr 2 Jan-Mar'!$F$54,9)&amp;""&amp;RIGHT('Qtr 2 Jan-Mar'!$A$53,9)</f>
        <v>Principal on Bonds</v>
      </c>
      <c r="F261" s="22">
        <f>'Qtr 2 Jan-Mar'!$A$56</f>
        <v>0</v>
      </c>
      <c r="G261" s="23">
        <f>'Qtr 2 Jan-Mar'!$F$56</f>
        <v>0</v>
      </c>
      <c r="S261" s="7">
        <v>1</v>
      </c>
      <c r="T261" s="7">
        <v>9</v>
      </c>
    </row>
    <row r="262" spans="1:20" x14ac:dyDescent="0.2">
      <c r="A262" s="7">
        <f t="shared" si="3"/>
        <v>0</v>
      </c>
      <c r="B262" s="7">
        <f t="shared" si="2"/>
        <v>2025</v>
      </c>
      <c r="C262" s="7" t="str">
        <f>'Qtr 2 Jan-Mar'!$K$4</f>
        <v>Qtr 2: Jan - Mar</v>
      </c>
      <c r="D262" s="7" t="str">
        <f>'Qtr 2 Jan-Mar'!$A$52</f>
        <v>EXPENDITURES - s. 318.18(14)(a)3, F.S.</v>
      </c>
      <c r="E262" s="7" t="str">
        <f>LEFT('Qtr 2 Jan-Mar'!$F$54,9)&amp;""&amp;RIGHT('Qtr 2 Jan-Mar'!$A$53,9)</f>
        <v>Principal on Bonds</v>
      </c>
      <c r="F262" s="22">
        <f>'Qtr 2 Jan-Mar'!$A$57</f>
        <v>0</v>
      </c>
      <c r="G262" s="23">
        <f>'Qtr 2 Jan-Mar'!$F$57</f>
        <v>0</v>
      </c>
      <c r="S262" s="7">
        <v>1</v>
      </c>
      <c r="T262" s="7">
        <v>9</v>
      </c>
    </row>
    <row r="263" spans="1:20" x14ac:dyDescent="0.2">
      <c r="A263" s="7">
        <f t="shared" si="3"/>
        <v>0</v>
      </c>
      <c r="B263" s="7">
        <f t="shared" si="2"/>
        <v>2025</v>
      </c>
      <c r="C263" s="7" t="str">
        <f>'Qtr 2 Jan-Mar'!$K$4</f>
        <v>Qtr 2: Jan - Mar</v>
      </c>
      <c r="D263" s="7" t="str">
        <f>'Qtr 2 Jan-Mar'!$A$52</f>
        <v>EXPENDITURES - s. 318.18(14)(a)3, F.S.</v>
      </c>
      <c r="E263" s="7" t="str">
        <f>LEFT('Qtr 2 Jan-Mar'!$F$54,9)&amp;""&amp;RIGHT('Qtr 2 Jan-Mar'!$A$53,9)</f>
        <v>Principal on Bonds</v>
      </c>
      <c r="F263" s="22">
        <f>'Qtr 2 Jan-Mar'!$A$58</f>
        <v>0</v>
      </c>
      <c r="G263" s="23">
        <f>'Qtr 2 Jan-Mar'!$F$58</f>
        <v>0</v>
      </c>
      <c r="S263" s="7">
        <v>1</v>
      </c>
      <c r="T263" s="7">
        <v>9</v>
      </c>
    </row>
    <row r="264" spans="1:20" x14ac:dyDescent="0.2">
      <c r="A264" s="7">
        <f t="shared" si="3"/>
        <v>0</v>
      </c>
      <c r="B264" s="7">
        <f t="shared" si="2"/>
        <v>2025</v>
      </c>
      <c r="C264" s="7" t="str">
        <f>'Qtr 2 Jan-Mar'!$K$4</f>
        <v>Qtr 2: Jan - Mar</v>
      </c>
      <c r="D264" s="7" t="str">
        <f>'Qtr 2 Jan-Mar'!$A$52</f>
        <v>EXPENDITURES - s. 318.18(14)(a)3, F.S.</v>
      </c>
      <c r="E264" s="7" t="str">
        <f>LEFT('Qtr 2 Jan-Mar'!$F$54,9)&amp;""&amp;RIGHT('Qtr 2 Jan-Mar'!$A$53,9)</f>
        <v>Principal on Bonds</v>
      </c>
      <c r="F264" s="22">
        <f>'Qtr 2 Jan-Mar'!$A$59</f>
        <v>0</v>
      </c>
      <c r="G264" s="23">
        <f>'Qtr 2 Jan-Mar'!$F$59</f>
        <v>0</v>
      </c>
      <c r="S264" s="7">
        <v>1</v>
      </c>
      <c r="T264" s="7">
        <v>9</v>
      </c>
    </row>
    <row r="265" spans="1:20" x14ac:dyDescent="0.2">
      <c r="A265" s="7">
        <f t="shared" si="3"/>
        <v>0</v>
      </c>
      <c r="B265" s="7">
        <f t="shared" si="2"/>
        <v>2025</v>
      </c>
      <c r="C265" s="7" t="str">
        <f>'Qtr 2 Jan-Mar'!$K$4</f>
        <v>Qtr 2: Jan - Mar</v>
      </c>
      <c r="D265" s="7" t="str">
        <f>'Qtr 2 Jan-Mar'!$A$52</f>
        <v>EXPENDITURES - s. 318.18(14)(a)3, F.S.</v>
      </c>
      <c r="E265" s="7" t="str">
        <f>LEFT('Qtr 2 Jan-Mar'!$F$54,9)&amp;""&amp;RIGHT('Qtr 2 Jan-Mar'!$A$53,9)</f>
        <v>Principal on Bonds</v>
      </c>
      <c r="F265" s="24" t="str">
        <f>'Qtr 2 Jan-Mar'!$D$60</f>
        <v>TOTAL</v>
      </c>
      <c r="G265" s="23">
        <f>'Qtr 2 Jan-Mar'!$F$60</f>
        <v>0</v>
      </c>
      <c r="J265" s="21"/>
      <c r="S265" s="7">
        <v>1</v>
      </c>
      <c r="T265" s="7">
        <v>9</v>
      </c>
    </row>
    <row r="266" spans="1:20" x14ac:dyDescent="0.2">
      <c r="A266" s="7">
        <f t="shared" si="3"/>
        <v>0</v>
      </c>
      <c r="B266" s="7">
        <f t="shared" si="2"/>
        <v>2025</v>
      </c>
      <c r="C266" s="7" t="str">
        <f>'Qtr 2 Jan-Mar'!$K$4</f>
        <v>Qtr 2: Jan - Mar</v>
      </c>
      <c r="D266" s="7" t="str">
        <f>'Qtr 2 Jan-Mar'!$A$52</f>
        <v>EXPENDITURES - s. 318.18(14)(a)3, F.S.</v>
      </c>
      <c r="E266" s="7" t="str">
        <f>RIGHT('Qtr 2 Jan-Mar'!$A$53,17)</f>
        <v>Interest on Bonds</v>
      </c>
      <c r="F266" s="59">
        <f>'Qtr 2 Jan-Mar'!$A$55</f>
        <v>0</v>
      </c>
      <c r="G266" s="20">
        <f>'Qtr 2 Jan-Mar'!$H$55</f>
        <v>0</v>
      </c>
      <c r="J266" s="21"/>
      <c r="S266" s="7">
        <v>1</v>
      </c>
      <c r="T266" s="7">
        <v>9</v>
      </c>
    </row>
    <row r="267" spans="1:20" x14ac:dyDescent="0.2">
      <c r="A267" s="7">
        <f t="shared" si="3"/>
        <v>0</v>
      </c>
      <c r="B267" s="7">
        <f t="shared" si="2"/>
        <v>2025</v>
      </c>
      <c r="C267" s="7" t="str">
        <f>'Qtr 2 Jan-Mar'!$K$4</f>
        <v>Qtr 2: Jan - Mar</v>
      </c>
      <c r="D267" s="7" t="str">
        <f>'Qtr 2 Jan-Mar'!$A$52</f>
        <v>EXPENDITURES - s. 318.18(14)(a)3, F.S.</v>
      </c>
      <c r="E267" s="7" t="str">
        <f>RIGHT('Qtr 2 Jan-Mar'!$A$53,17)</f>
        <v>Interest on Bonds</v>
      </c>
      <c r="F267" s="22">
        <f>'Qtr 2 Jan-Mar'!$A$56</f>
        <v>0</v>
      </c>
      <c r="G267" s="20">
        <f>'Qtr 2 Jan-Mar'!$H$56</f>
        <v>0</v>
      </c>
      <c r="S267" s="7">
        <v>1</v>
      </c>
      <c r="T267" s="7">
        <v>9</v>
      </c>
    </row>
    <row r="268" spans="1:20" x14ac:dyDescent="0.2">
      <c r="A268" s="7">
        <f t="shared" si="3"/>
        <v>0</v>
      </c>
      <c r="B268" s="7">
        <f t="shared" si="2"/>
        <v>2025</v>
      </c>
      <c r="C268" s="7" t="str">
        <f>'Qtr 2 Jan-Mar'!$K$4</f>
        <v>Qtr 2: Jan - Mar</v>
      </c>
      <c r="D268" s="7" t="str">
        <f>'Qtr 2 Jan-Mar'!$A$52</f>
        <v>EXPENDITURES - s. 318.18(14)(a)3, F.S.</v>
      </c>
      <c r="E268" s="7" t="str">
        <f>RIGHT('Qtr 2 Jan-Mar'!$A$53,17)</f>
        <v>Interest on Bonds</v>
      </c>
      <c r="F268" s="22">
        <f>'Qtr 2 Jan-Mar'!$A$57</f>
        <v>0</v>
      </c>
      <c r="G268" s="20">
        <f>'Qtr 2 Jan-Mar'!$H$57</f>
        <v>0</v>
      </c>
      <c r="S268" s="7">
        <v>1</v>
      </c>
      <c r="T268" s="7">
        <v>9</v>
      </c>
    </row>
    <row r="269" spans="1:20" x14ac:dyDescent="0.2">
      <c r="A269" s="7">
        <f t="shared" si="3"/>
        <v>0</v>
      </c>
      <c r="B269" s="7">
        <f t="shared" si="2"/>
        <v>2025</v>
      </c>
      <c r="C269" s="7" t="str">
        <f>'Qtr 2 Jan-Mar'!$K$4</f>
        <v>Qtr 2: Jan - Mar</v>
      </c>
      <c r="D269" s="7" t="str">
        <f>'Qtr 2 Jan-Mar'!$A$52</f>
        <v>EXPENDITURES - s. 318.18(14)(a)3, F.S.</v>
      </c>
      <c r="E269" s="7" t="str">
        <f>RIGHT('Qtr 2 Jan-Mar'!$A$53,17)</f>
        <v>Interest on Bonds</v>
      </c>
      <c r="F269" s="22">
        <f>'Qtr 2 Jan-Mar'!$A$58</f>
        <v>0</v>
      </c>
      <c r="G269" s="20">
        <f>'Qtr 2 Jan-Mar'!$H$58</f>
        <v>0</v>
      </c>
      <c r="S269" s="7">
        <v>1</v>
      </c>
      <c r="T269" s="7">
        <v>9</v>
      </c>
    </row>
    <row r="270" spans="1:20" x14ac:dyDescent="0.2">
      <c r="A270" s="7">
        <f t="shared" si="3"/>
        <v>0</v>
      </c>
      <c r="B270" s="7">
        <f t="shared" si="2"/>
        <v>2025</v>
      </c>
      <c r="C270" s="7" t="str">
        <f>'Qtr 2 Jan-Mar'!$K$4</f>
        <v>Qtr 2: Jan - Mar</v>
      </c>
      <c r="D270" s="7" t="str">
        <f>'Qtr 2 Jan-Mar'!$A$52</f>
        <v>EXPENDITURES - s. 318.18(14)(a)3, F.S.</v>
      </c>
      <c r="E270" s="7" t="str">
        <f>RIGHT('Qtr 2 Jan-Mar'!$A$53,17)</f>
        <v>Interest on Bonds</v>
      </c>
      <c r="F270" s="22">
        <f>'Qtr 2 Jan-Mar'!$A$59</f>
        <v>0</v>
      </c>
      <c r="G270" s="20">
        <f>'Qtr 2 Jan-Mar'!$H$59</f>
        <v>0</v>
      </c>
      <c r="S270" s="7">
        <v>1</v>
      </c>
      <c r="T270" s="7">
        <v>9</v>
      </c>
    </row>
    <row r="271" spans="1:20" x14ac:dyDescent="0.2">
      <c r="A271" s="7">
        <f t="shared" si="3"/>
        <v>0</v>
      </c>
      <c r="B271" s="7">
        <f t="shared" si="2"/>
        <v>2025</v>
      </c>
      <c r="C271" s="7" t="str">
        <f>'Qtr 2 Jan-Mar'!$K$4</f>
        <v>Qtr 2: Jan - Mar</v>
      </c>
      <c r="D271" s="7" t="str">
        <f>'Qtr 2 Jan-Mar'!$A$52</f>
        <v>EXPENDITURES - s. 318.18(14)(a)3, F.S.</v>
      </c>
      <c r="E271" s="7" t="str">
        <f>RIGHT('Qtr 2 Jan-Mar'!$A$53,17)</f>
        <v>Interest on Bonds</v>
      </c>
      <c r="F271" s="7" t="str">
        <f>'Qtr 2 Jan-Mar'!$D$60</f>
        <v>TOTAL</v>
      </c>
      <c r="G271" s="20">
        <f>'Qtr 2 Jan-Mar'!$H$60</f>
        <v>0</v>
      </c>
      <c r="S271" s="7">
        <v>1</v>
      </c>
      <c r="T271" s="7">
        <v>9</v>
      </c>
    </row>
    <row r="272" spans="1:20" x14ac:dyDescent="0.2">
      <c r="A272" s="7">
        <f t="shared" si="3"/>
        <v>0</v>
      </c>
      <c r="B272" s="7">
        <f t="shared" si="2"/>
        <v>2025</v>
      </c>
      <c r="C272" s="7" t="str">
        <f>'Qtr 2 Jan-Mar'!$K$4</f>
        <v>Qtr 2: Jan - Mar</v>
      </c>
      <c r="D272" s="7" t="str">
        <f>'Qtr 2 Jan-Mar'!$K$52</f>
        <v>EXPENDITURES - s. 318.18(14)(a)3, F.S.</v>
      </c>
      <c r="E272" s="7" t="str">
        <f>'Qtr 2 Jan-Mar'!$K$53</f>
        <v>Surplus Revenues</v>
      </c>
      <c r="F272" s="22">
        <f>'Qtr 2 Jan-Mar'!$K$55</f>
        <v>0</v>
      </c>
      <c r="G272" s="20">
        <f>'Qtr 2 Jan-Mar'!$Q$55</f>
        <v>0</v>
      </c>
      <c r="S272" s="7">
        <v>1</v>
      </c>
      <c r="T272" s="7">
        <v>9</v>
      </c>
    </row>
    <row r="273" spans="1:20" x14ac:dyDescent="0.2">
      <c r="A273" s="7">
        <f t="shared" si="3"/>
        <v>0</v>
      </c>
      <c r="B273" s="7">
        <f t="shared" si="2"/>
        <v>2025</v>
      </c>
      <c r="C273" s="7" t="str">
        <f>'Qtr 2 Jan-Mar'!$K$4</f>
        <v>Qtr 2: Jan - Mar</v>
      </c>
      <c r="D273" s="7" t="str">
        <f>'Qtr 2 Jan-Mar'!$K$52</f>
        <v>EXPENDITURES - s. 318.18(14)(a)3, F.S.</v>
      </c>
      <c r="E273" s="7" t="str">
        <f>'Qtr 2 Jan-Mar'!$K$53</f>
        <v>Surplus Revenues</v>
      </c>
      <c r="F273" s="22">
        <f>'Qtr 2 Jan-Mar'!$K$56</f>
        <v>0</v>
      </c>
      <c r="G273" s="20">
        <f>'Qtr 2 Jan-Mar'!$Q$56</f>
        <v>0</v>
      </c>
      <c r="S273" s="7">
        <v>1</v>
      </c>
      <c r="T273" s="7">
        <v>9</v>
      </c>
    </row>
    <row r="274" spans="1:20" x14ac:dyDescent="0.2">
      <c r="A274" s="7">
        <f t="shared" si="3"/>
        <v>0</v>
      </c>
      <c r="B274" s="7">
        <f t="shared" si="2"/>
        <v>2025</v>
      </c>
      <c r="C274" s="7" t="str">
        <f>'Qtr 2 Jan-Mar'!$K$4</f>
        <v>Qtr 2: Jan - Mar</v>
      </c>
      <c r="D274" s="7" t="str">
        <f>'Qtr 2 Jan-Mar'!$K$52</f>
        <v>EXPENDITURES - s. 318.18(14)(a)3, F.S.</v>
      </c>
      <c r="E274" s="7" t="str">
        <f>'Qtr 2 Jan-Mar'!$K$53</f>
        <v>Surplus Revenues</v>
      </c>
      <c r="F274" s="22">
        <f>'Qtr 2 Jan-Mar'!$K$57</f>
        <v>0</v>
      </c>
      <c r="G274" s="20">
        <f>'Qtr 2 Jan-Mar'!$Q$57</f>
        <v>0</v>
      </c>
      <c r="S274" s="7">
        <v>1</v>
      </c>
      <c r="T274" s="7">
        <v>9</v>
      </c>
    </row>
    <row r="275" spans="1:20" x14ac:dyDescent="0.2">
      <c r="A275" s="7">
        <f t="shared" si="3"/>
        <v>0</v>
      </c>
      <c r="B275" s="7">
        <f t="shared" si="2"/>
        <v>2025</v>
      </c>
      <c r="C275" s="7" t="str">
        <f>'Qtr 2 Jan-Mar'!$K$4</f>
        <v>Qtr 2: Jan - Mar</v>
      </c>
      <c r="D275" s="7" t="str">
        <f>'Qtr 2 Jan-Mar'!$K$52</f>
        <v>EXPENDITURES - s. 318.18(14)(a)3, F.S.</v>
      </c>
      <c r="E275" s="7" t="str">
        <f>'Qtr 2 Jan-Mar'!$K$53</f>
        <v>Surplus Revenues</v>
      </c>
      <c r="F275" s="22">
        <f>'Qtr 2 Jan-Mar'!$K$58</f>
        <v>0</v>
      </c>
      <c r="G275" s="20">
        <f>'Qtr 2 Jan-Mar'!$Q$58</f>
        <v>0</v>
      </c>
      <c r="S275" s="7">
        <v>1</v>
      </c>
      <c r="T275" s="7">
        <v>9</v>
      </c>
    </row>
    <row r="276" spans="1:20" x14ac:dyDescent="0.2">
      <c r="A276" s="7">
        <f t="shared" si="3"/>
        <v>0</v>
      </c>
      <c r="B276" s="7">
        <f t="shared" si="2"/>
        <v>2025</v>
      </c>
      <c r="C276" s="7" t="str">
        <f>'Qtr 2 Jan-Mar'!$K$4</f>
        <v>Qtr 2: Jan - Mar</v>
      </c>
      <c r="D276" s="7" t="str">
        <f>'Qtr 2 Jan-Mar'!$K$52</f>
        <v>EXPENDITURES - s. 318.18(14)(a)3, F.S.</v>
      </c>
      <c r="E276" s="7" t="str">
        <f>'Qtr 2 Jan-Mar'!$K$53</f>
        <v>Surplus Revenues</v>
      </c>
      <c r="F276" s="22">
        <f>'Qtr 2 Jan-Mar'!$K$59</f>
        <v>0</v>
      </c>
      <c r="G276" s="20">
        <f>'Qtr 2 Jan-Mar'!$Q$59</f>
        <v>0</v>
      </c>
      <c r="S276" s="7">
        <v>1</v>
      </c>
      <c r="T276" s="7">
        <v>9</v>
      </c>
    </row>
    <row r="277" spans="1:20" x14ac:dyDescent="0.2">
      <c r="A277" s="7">
        <f t="shared" si="3"/>
        <v>0</v>
      </c>
      <c r="B277" s="7">
        <f t="shared" si="2"/>
        <v>2025</v>
      </c>
      <c r="C277" s="7" t="str">
        <f>'Qtr 2 Jan-Mar'!$K$4</f>
        <v>Qtr 2: Jan - Mar</v>
      </c>
      <c r="D277" s="7" t="str">
        <f>'Qtr 2 Jan-Mar'!$K$52</f>
        <v>EXPENDITURES - s. 318.18(14)(a)3, F.S.</v>
      </c>
      <c r="E277" s="7" t="str">
        <f>'Qtr 2 Jan-Mar'!$K$53</f>
        <v>Surplus Revenues</v>
      </c>
      <c r="F277" s="7" t="str">
        <f>'Qtr 2 Jan-Mar'!$N$60</f>
        <v>TOTAL</v>
      </c>
      <c r="G277" s="20">
        <f>'Qtr 2 Jan-Mar'!$Q$60</f>
        <v>0</v>
      </c>
      <c r="S277" s="7">
        <v>1</v>
      </c>
      <c r="T277" s="7">
        <v>9</v>
      </c>
    </row>
    <row r="278" spans="1:20" x14ac:dyDescent="0.2">
      <c r="A278" s="7">
        <f t="shared" si="3"/>
        <v>0</v>
      </c>
      <c r="B278" s="7">
        <f t="shared" si="2"/>
        <v>2025</v>
      </c>
      <c r="C278" s="7" t="str">
        <f>'Qtr 2 Jan-Mar'!$K$4</f>
        <v>Qtr 2: Jan - Mar</v>
      </c>
      <c r="D278" s="7" t="str">
        <f>'Qtr 2 Jan-Mar'!$K$52</f>
        <v>EXPENDITURES - s. 318.18(14)(a)3, F.S.</v>
      </c>
      <c r="E278" s="7" t="str">
        <f>RIGHT('Qtr 2 Jan-Mar'!$A$62,24)</f>
        <v xml:space="preserve"> s. 318.18(14)(a)3, F.S.</v>
      </c>
      <c r="F278" s="7" t="s">
        <v>125</v>
      </c>
      <c r="G278" s="20">
        <f>'Qtr 2 Jan-Mar'!$G$62</f>
        <v>0</v>
      </c>
      <c r="S278" s="7">
        <v>1</v>
      </c>
      <c r="T278" s="7">
        <v>9</v>
      </c>
    </row>
    <row r="279" spans="1:20" x14ac:dyDescent="0.2">
      <c r="A279" s="7">
        <f t="shared" si="3"/>
        <v>0</v>
      </c>
      <c r="B279" s="7">
        <f t="shared" si="2"/>
        <v>2025</v>
      </c>
      <c r="C279" s="7" t="str">
        <f>'Qtr 3 Apr-Jun'!$K$4</f>
        <v>Qtr 3: Apr - Jun</v>
      </c>
      <c r="D279" s="7" t="str">
        <f>'Qtr 3 Apr-Jun'!$A$49</f>
        <v>REVENUE - s. 318.18(14)(a)3, F.S.</v>
      </c>
      <c r="E279" s="7" t="str">
        <f>'Qtr 3 Apr-Jun'!$A$50</f>
        <v>Total Revenue Collected</v>
      </c>
      <c r="F279" s="7" t="s">
        <v>125</v>
      </c>
      <c r="G279" s="23">
        <f>'Qtr 3 Apr-Jun'!$D$50</f>
        <v>0</v>
      </c>
      <c r="S279" s="7">
        <v>1</v>
      </c>
      <c r="T279" s="7">
        <v>9</v>
      </c>
    </row>
    <row r="280" spans="1:20" x14ac:dyDescent="0.2">
      <c r="A280" s="7">
        <f t="shared" si="3"/>
        <v>0</v>
      </c>
      <c r="B280" s="7">
        <f t="shared" si="2"/>
        <v>2025</v>
      </c>
      <c r="C280" s="7" t="str">
        <f>'Qtr 3 Apr-Jun'!$K$4</f>
        <v>Qtr 3: Apr - Jun</v>
      </c>
      <c r="D280" s="7" t="str">
        <f>'Qtr 3 Apr-Jun'!$A$52</f>
        <v>EXPENDITURES - s. 318.18(14)(a)3, F.S.</v>
      </c>
      <c r="E280" s="7" t="str">
        <f>LEFT('Qtr 3 Apr-Jun'!$F$54,9)&amp;""&amp;RIGHT('Qtr 3 Apr-Jun'!$A$53,9)</f>
        <v>Principal on Bonds</v>
      </c>
      <c r="F280" s="22">
        <f>'Qtr 3 Apr-Jun'!$A$55</f>
        <v>0</v>
      </c>
      <c r="G280" s="23">
        <f>'Qtr 3 Apr-Jun'!$F$55</f>
        <v>0</v>
      </c>
      <c r="S280" s="7">
        <v>1</v>
      </c>
      <c r="T280" s="7">
        <v>9</v>
      </c>
    </row>
    <row r="281" spans="1:20" x14ac:dyDescent="0.2">
      <c r="A281" s="7">
        <f t="shared" si="3"/>
        <v>0</v>
      </c>
      <c r="B281" s="7">
        <f t="shared" si="2"/>
        <v>2025</v>
      </c>
      <c r="C281" s="7" t="str">
        <f>'Qtr 3 Apr-Jun'!$K$4</f>
        <v>Qtr 3: Apr - Jun</v>
      </c>
      <c r="D281" s="7" t="str">
        <f>'Qtr 3 Apr-Jun'!$A$52</f>
        <v>EXPENDITURES - s. 318.18(14)(a)3, F.S.</v>
      </c>
      <c r="E281" s="7" t="str">
        <f>LEFT('Qtr 3 Apr-Jun'!$F$54,9)&amp;""&amp;RIGHT('Qtr 3 Apr-Jun'!$A$53,9)</f>
        <v>Principal on Bonds</v>
      </c>
      <c r="F281" s="22">
        <f>'Qtr 3 Apr-Jun'!$A$56</f>
        <v>0</v>
      </c>
      <c r="G281" s="23">
        <f>'Qtr 3 Apr-Jun'!$F$56</f>
        <v>0</v>
      </c>
      <c r="S281" s="7">
        <v>1</v>
      </c>
      <c r="T281" s="7">
        <v>9</v>
      </c>
    </row>
    <row r="282" spans="1:20" x14ac:dyDescent="0.2">
      <c r="A282" s="7">
        <f t="shared" si="3"/>
        <v>0</v>
      </c>
      <c r="B282" s="7">
        <f t="shared" si="2"/>
        <v>2025</v>
      </c>
      <c r="C282" s="7" t="str">
        <f>'Qtr 3 Apr-Jun'!$K$4</f>
        <v>Qtr 3: Apr - Jun</v>
      </c>
      <c r="D282" s="7" t="str">
        <f>'Qtr 3 Apr-Jun'!$A$52</f>
        <v>EXPENDITURES - s. 318.18(14)(a)3, F.S.</v>
      </c>
      <c r="E282" s="7" t="str">
        <f>LEFT('Qtr 3 Apr-Jun'!$F$54,9)&amp;""&amp;RIGHT('Qtr 3 Apr-Jun'!$A$53,9)</f>
        <v>Principal on Bonds</v>
      </c>
      <c r="F282" s="22">
        <f>'Qtr 3 Apr-Jun'!$A$57</f>
        <v>0</v>
      </c>
      <c r="G282" s="23">
        <f>'Qtr 3 Apr-Jun'!$F$57</f>
        <v>0</v>
      </c>
      <c r="S282" s="7">
        <v>1</v>
      </c>
      <c r="T282" s="7">
        <v>9</v>
      </c>
    </row>
    <row r="283" spans="1:20" x14ac:dyDescent="0.2">
      <c r="A283" s="7">
        <f t="shared" si="3"/>
        <v>0</v>
      </c>
      <c r="B283" s="7">
        <f t="shared" si="2"/>
        <v>2025</v>
      </c>
      <c r="C283" s="7" t="str">
        <f>'Qtr 3 Apr-Jun'!$K$4</f>
        <v>Qtr 3: Apr - Jun</v>
      </c>
      <c r="D283" s="7" t="str">
        <f>'Qtr 3 Apr-Jun'!$A$52</f>
        <v>EXPENDITURES - s. 318.18(14)(a)3, F.S.</v>
      </c>
      <c r="E283" s="7" t="str">
        <f>LEFT('Qtr 3 Apr-Jun'!$F$54,9)&amp;""&amp;RIGHT('Qtr 3 Apr-Jun'!$A$53,9)</f>
        <v>Principal on Bonds</v>
      </c>
      <c r="F283" s="22">
        <f>'Qtr 3 Apr-Jun'!$A$58</f>
        <v>0</v>
      </c>
      <c r="G283" s="23">
        <f>'Qtr 3 Apr-Jun'!$F$58</f>
        <v>0</v>
      </c>
      <c r="S283" s="7">
        <v>1</v>
      </c>
      <c r="T283" s="7">
        <v>9</v>
      </c>
    </row>
    <row r="284" spans="1:20" x14ac:dyDescent="0.2">
      <c r="A284" s="7">
        <f t="shared" si="3"/>
        <v>0</v>
      </c>
      <c r="B284" s="7">
        <f t="shared" si="2"/>
        <v>2025</v>
      </c>
      <c r="C284" s="7" t="str">
        <f>'Qtr 3 Apr-Jun'!$K$4</f>
        <v>Qtr 3: Apr - Jun</v>
      </c>
      <c r="D284" s="7" t="str">
        <f>'Qtr 3 Apr-Jun'!$A$52</f>
        <v>EXPENDITURES - s. 318.18(14)(a)3, F.S.</v>
      </c>
      <c r="E284" s="7" t="str">
        <f>LEFT('Qtr 3 Apr-Jun'!$F$54,9)&amp;""&amp;RIGHT('Qtr 3 Apr-Jun'!$A$53,9)</f>
        <v>Principal on Bonds</v>
      </c>
      <c r="F284" s="22">
        <f>'Qtr 3 Apr-Jun'!$A$59</f>
        <v>0</v>
      </c>
      <c r="G284" s="23">
        <f>'Qtr 3 Apr-Jun'!$F$59</f>
        <v>0</v>
      </c>
      <c r="S284" s="7">
        <v>1</v>
      </c>
      <c r="T284" s="7">
        <v>9</v>
      </c>
    </row>
    <row r="285" spans="1:20" x14ac:dyDescent="0.2">
      <c r="A285" s="7">
        <f t="shared" si="3"/>
        <v>0</v>
      </c>
      <c r="B285" s="7">
        <f t="shared" si="2"/>
        <v>2025</v>
      </c>
      <c r="C285" s="7" t="str">
        <f>'Qtr 3 Apr-Jun'!$K$4</f>
        <v>Qtr 3: Apr - Jun</v>
      </c>
      <c r="D285" s="7" t="str">
        <f>'Qtr 3 Apr-Jun'!$A$52</f>
        <v>EXPENDITURES - s. 318.18(14)(a)3, F.S.</v>
      </c>
      <c r="E285" s="7" t="str">
        <f>LEFT('Qtr 3 Apr-Jun'!$F$54,9)&amp;""&amp;RIGHT('Qtr 3 Apr-Jun'!$A$53,9)</f>
        <v>Principal on Bonds</v>
      </c>
      <c r="F285" s="7" t="str">
        <f>'Qtr 3 Apr-Jun'!$D$60</f>
        <v>TOTAL</v>
      </c>
      <c r="G285" s="23">
        <f>'Qtr 3 Apr-Jun'!$F$60</f>
        <v>0</v>
      </c>
      <c r="S285" s="7">
        <v>1</v>
      </c>
      <c r="T285" s="7">
        <v>9</v>
      </c>
    </row>
    <row r="286" spans="1:20" x14ac:dyDescent="0.2">
      <c r="A286" s="7">
        <f t="shared" si="3"/>
        <v>0</v>
      </c>
      <c r="B286" s="7">
        <f t="shared" si="2"/>
        <v>2025</v>
      </c>
      <c r="C286" s="7" t="str">
        <f>'Qtr 3 Apr-Jun'!$K$4</f>
        <v>Qtr 3: Apr - Jun</v>
      </c>
      <c r="D286" s="7" t="str">
        <f>'Qtr 3 Apr-Jun'!$A$52</f>
        <v>EXPENDITURES - s. 318.18(14)(a)3, F.S.</v>
      </c>
      <c r="E286" s="7" t="str">
        <f>RIGHT('Qtr 3 Apr-Jun'!$A$53,17)</f>
        <v>Interest on Bonds</v>
      </c>
      <c r="F286" s="22">
        <f>'Qtr 3 Apr-Jun'!$A$55</f>
        <v>0</v>
      </c>
      <c r="G286" s="20">
        <f>'Qtr 3 Apr-Jun'!$H$55</f>
        <v>0</v>
      </c>
      <c r="S286" s="7">
        <v>1</v>
      </c>
      <c r="T286" s="7">
        <v>9</v>
      </c>
    </row>
    <row r="287" spans="1:20" x14ac:dyDescent="0.2">
      <c r="A287" s="7">
        <f t="shared" si="3"/>
        <v>0</v>
      </c>
      <c r="B287" s="7">
        <f t="shared" si="2"/>
        <v>2025</v>
      </c>
      <c r="C287" s="7" t="str">
        <f>'Qtr 3 Apr-Jun'!$K$4</f>
        <v>Qtr 3: Apr - Jun</v>
      </c>
      <c r="D287" s="7" t="str">
        <f>'Qtr 3 Apr-Jun'!$A$52</f>
        <v>EXPENDITURES - s. 318.18(14)(a)3, F.S.</v>
      </c>
      <c r="E287" s="7" t="str">
        <f>RIGHT('Qtr 3 Apr-Jun'!$A$53,17)</f>
        <v>Interest on Bonds</v>
      </c>
      <c r="F287" s="22">
        <f>'Qtr 3 Apr-Jun'!$A$56</f>
        <v>0</v>
      </c>
      <c r="G287" s="20">
        <f>'Qtr 3 Apr-Jun'!$H$56</f>
        <v>0</v>
      </c>
      <c r="S287" s="7">
        <v>1</v>
      </c>
      <c r="T287" s="7">
        <v>9</v>
      </c>
    </row>
    <row r="288" spans="1:20" x14ac:dyDescent="0.2">
      <c r="A288" s="7">
        <f t="shared" si="3"/>
        <v>0</v>
      </c>
      <c r="B288" s="7">
        <f t="shared" si="2"/>
        <v>2025</v>
      </c>
      <c r="C288" s="7" t="str">
        <f>'Qtr 3 Apr-Jun'!$K$4</f>
        <v>Qtr 3: Apr - Jun</v>
      </c>
      <c r="D288" s="7" t="str">
        <f>'Qtr 3 Apr-Jun'!$A$52</f>
        <v>EXPENDITURES - s. 318.18(14)(a)3, F.S.</v>
      </c>
      <c r="E288" s="7" t="str">
        <f>RIGHT('Qtr 3 Apr-Jun'!$A$53,17)</f>
        <v>Interest on Bonds</v>
      </c>
      <c r="F288" s="22">
        <f>'Qtr 3 Apr-Jun'!$A$57</f>
        <v>0</v>
      </c>
      <c r="G288" s="20">
        <f>'Qtr 3 Apr-Jun'!$H$57</f>
        <v>0</v>
      </c>
      <c r="S288" s="7">
        <v>1</v>
      </c>
      <c r="T288" s="7">
        <v>9</v>
      </c>
    </row>
    <row r="289" spans="1:20" x14ac:dyDescent="0.2">
      <c r="A289" s="7">
        <f t="shared" si="3"/>
        <v>0</v>
      </c>
      <c r="B289" s="7">
        <f t="shared" si="2"/>
        <v>2025</v>
      </c>
      <c r="C289" s="7" t="str">
        <f>'Qtr 3 Apr-Jun'!$K$4</f>
        <v>Qtr 3: Apr - Jun</v>
      </c>
      <c r="D289" s="7" t="str">
        <f>'Qtr 3 Apr-Jun'!$A$52</f>
        <v>EXPENDITURES - s. 318.18(14)(a)3, F.S.</v>
      </c>
      <c r="E289" s="7" t="str">
        <f>RIGHT('Qtr 3 Apr-Jun'!$A$53,17)</f>
        <v>Interest on Bonds</v>
      </c>
      <c r="F289" s="22">
        <f>'Qtr 3 Apr-Jun'!$A$58</f>
        <v>0</v>
      </c>
      <c r="G289" s="20">
        <f>'Qtr 3 Apr-Jun'!$H$58</f>
        <v>0</v>
      </c>
      <c r="S289" s="7">
        <v>1</v>
      </c>
      <c r="T289" s="7">
        <v>9</v>
      </c>
    </row>
    <row r="290" spans="1:20" x14ac:dyDescent="0.2">
      <c r="A290" s="7">
        <f t="shared" si="3"/>
        <v>0</v>
      </c>
      <c r="B290" s="7">
        <f t="shared" si="2"/>
        <v>2025</v>
      </c>
      <c r="C290" s="7" t="str">
        <f>'Qtr 3 Apr-Jun'!$K$4</f>
        <v>Qtr 3: Apr - Jun</v>
      </c>
      <c r="D290" s="7" t="str">
        <f>'Qtr 3 Apr-Jun'!$A$52</f>
        <v>EXPENDITURES - s. 318.18(14)(a)3, F.S.</v>
      </c>
      <c r="E290" s="7" t="str">
        <f>RIGHT('Qtr 3 Apr-Jun'!$A$53,17)</f>
        <v>Interest on Bonds</v>
      </c>
      <c r="F290" s="22">
        <f>'Qtr 3 Apr-Jun'!$A$59</f>
        <v>0</v>
      </c>
      <c r="G290" s="20">
        <f>'Qtr 3 Apr-Jun'!$H$59</f>
        <v>0</v>
      </c>
      <c r="S290" s="7">
        <v>1</v>
      </c>
      <c r="T290" s="7">
        <v>9</v>
      </c>
    </row>
    <row r="291" spans="1:20" x14ac:dyDescent="0.2">
      <c r="A291" s="7">
        <f t="shared" si="3"/>
        <v>0</v>
      </c>
      <c r="B291" s="7">
        <f t="shared" si="2"/>
        <v>2025</v>
      </c>
      <c r="C291" s="7" t="str">
        <f>'Qtr 3 Apr-Jun'!$K$4</f>
        <v>Qtr 3: Apr - Jun</v>
      </c>
      <c r="D291" s="7" t="str">
        <f>'Qtr 3 Apr-Jun'!$A$52</f>
        <v>EXPENDITURES - s. 318.18(14)(a)3, F.S.</v>
      </c>
      <c r="E291" s="7" t="str">
        <f>RIGHT('Qtr 3 Apr-Jun'!$A$53,17)</f>
        <v>Interest on Bonds</v>
      </c>
      <c r="F291" s="7" t="str">
        <f>'Qtr 3 Apr-Jun'!$D$60</f>
        <v>TOTAL</v>
      </c>
      <c r="G291" s="20">
        <f>'Qtr 3 Apr-Jun'!$H$60</f>
        <v>0</v>
      </c>
      <c r="S291" s="7">
        <v>1</v>
      </c>
      <c r="T291" s="7">
        <v>9</v>
      </c>
    </row>
    <row r="292" spans="1:20" x14ac:dyDescent="0.2">
      <c r="A292" s="7">
        <f t="shared" si="3"/>
        <v>0</v>
      </c>
      <c r="B292" s="7">
        <f t="shared" si="2"/>
        <v>2025</v>
      </c>
      <c r="C292" s="7" t="str">
        <f>'Qtr 3 Apr-Jun'!$K$4</f>
        <v>Qtr 3: Apr - Jun</v>
      </c>
      <c r="D292" s="7" t="str">
        <f>'Qtr 3 Apr-Jun'!$K$52</f>
        <v>EXPENDITURES - s. 318.18(14)(a)3, F.S.</v>
      </c>
      <c r="E292" s="7" t="str">
        <f>'Qtr 3 Apr-Jun'!$K$53</f>
        <v>Surplus Revenues</v>
      </c>
      <c r="F292" s="22">
        <f>'Qtr 3 Apr-Jun'!$K$55</f>
        <v>0</v>
      </c>
      <c r="G292" s="20">
        <f>'Qtr 3 Apr-Jun'!$Q$55</f>
        <v>0</v>
      </c>
      <c r="S292" s="7">
        <v>1</v>
      </c>
      <c r="T292" s="7">
        <v>9</v>
      </c>
    </row>
    <row r="293" spans="1:20" x14ac:dyDescent="0.2">
      <c r="A293" s="7">
        <f t="shared" si="3"/>
        <v>0</v>
      </c>
      <c r="B293" s="7">
        <f t="shared" si="2"/>
        <v>2025</v>
      </c>
      <c r="C293" s="7" t="str">
        <f>'Qtr 3 Apr-Jun'!$K$4</f>
        <v>Qtr 3: Apr - Jun</v>
      </c>
      <c r="D293" s="7" t="str">
        <f>'Qtr 3 Apr-Jun'!$K$52</f>
        <v>EXPENDITURES - s. 318.18(14)(a)3, F.S.</v>
      </c>
      <c r="E293" s="7" t="str">
        <f>'Qtr 3 Apr-Jun'!$K$53</f>
        <v>Surplus Revenues</v>
      </c>
      <c r="F293" s="22">
        <f>'Qtr 3 Apr-Jun'!$K$56</f>
        <v>0</v>
      </c>
      <c r="G293" s="20">
        <f>'Qtr 3 Apr-Jun'!$Q$56</f>
        <v>0</v>
      </c>
      <c r="S293" s="7">
        <v>1</v>
      </c>
      <c r="T293" s="7">
        <v>9</v>
      </c>
    </row>
    <row r="294" spans="1:20" x14ac:dyDescent="0.2">
      <c r="A294" s="7">
        <f t="shared" si="3"/>
        <v>0</v>
      </c>
      <c r="B294" s="7">
        <f t="shared" si="2"/>
        <v>2025</v>
      </c>
      <c r="C294" s="7" t="str">
        <f>'Qtr 3 Apr-Jun'!$K$4</f>
        <v>Qtr 3: Apr - Jun</v>
      </c>
      <c r="D294" s="7" t="str">
        <f>'Qtr 3 Apr-Jun'!$K$52</f>
        <v>EXPENDITURES - s. 318.18(14)(a)3, F.S.</v>
      </c>
      <c r="E294" s="7" t="str">
        <f>'Qtr 3 Apr-Jun'!$K$53</f>
        <v>Surplus Revenues</v>
      </c>
      <c r="F294" s="22">
        <f>'Qtr 3 Apr-Jun'!$K$57</f>
        <v>0</v>
      </c>
      <c r="G294" s="20">
        <f>'Qtr 3 Apr-Jun'!$Q$57</f>
        <v>0</v>
      </c>
      <c r="S294" s="7">
        <v>1</v>
      </c>
      <c r="T294" s="7">
        <v>9</v>
      </c>
    </row>
    <row r="295" spans="1:20" x14ac:dyDescent="0.2">
      <c r="A295" s="7">
        <f t="shared" si="3"/>
        <v>0</v>
      </c>
      <c r="B295" s="7">
        <f t="shared" si="2"/>
        <v>2025</v>
      </c>
      <c r="C295" s="7" t="str">
        <f>'Qtr 3 Apr-Jun'!$K$4</f>
        <v>Qtr 3: Apr - Jun</v>
      </c>
      <c r="D295" s="7" t="str">
        <f>'Qtr 3 Apr-Jun'!$K$52</f>
        <v>EXPENDITURES - s. 318.18(14)(a)3, F.S.</v>
      </c>
      <c r="E295" s="7" t="str">
        <f>'Qtr 3 Apr-Jun'!$K$53</f>
        <v>Surplus Revenues</v>
      </c>
      <c r="F295" s="22">
        <f>'Qtr 3 Apr-Jun'!$K$58</f>
        <v>0</v>
      </c>
      <c r="G295" s="20">
        <f>'Qtr 3 Apr-Jun'!$Q$58</f>
        <v>0</v>
      </c>
      <c r="S295" s="7">
        <v>1</v>
      </c>
      <c r="T295" s="7">
        <v>9</v>
      </c>
    </row>
    <row r="296" spans="1:20" x14ac:dyDescent="0.2">
      <c r="A296" s="7">
        <f t="shared" si="3"/>
        <v>0</v>
      </c>
      <c r="B296" s="7">
        <f t="shared" si="2"/>
        <v>2025</v>
      </c>
      <c r="C296" s="7" t="str">
        <f>'Qtr 3 Apr-Jun'!$K$4</f>
        <v>Qtr 3: Apr - Jun</v>
      </c>
      <c r="D296" s="7" t="str">
        <f>'Qtr 3 Apr-Jun'!$K$52</f>
        <v>EXPENDITURES - s. 318.18(14)(a)3, F.S.</v>
      </c>
      <c r="E296" s="7" t="str">
        <f>'Qtr 3 Apr-Jun'!$K$53</f>
        <v>Surplus Revenues</v>
      </c>
      <c r="F296" s="22">
        <f>'Qtr 3 Apr-Jun'!$K$59</f>
        <v>0</v>
      </c>
      <c r="G296" s="20">
        <f>'Qtr 3 Apr-Jun'!$Q$59</f>
        <v>0</v>
      </c>
      <c r="S296" s="7">
        <v>1</v>
      </c>
      <c r="T296" s="7">
        <v>9</v>
      </c>
    </row>
    <row r="297" spans="1:20" x14ac:dyDescent="0.2">
      <c r="A297" s="7">
        <f t="shared" si="3"/>
        <v>0</v>
      </c>
      <c r="B297" s="7">
        <f t="shared" si="2"/>
        <v>2025</v>
      </c>
      <c r="C297" s="7" t="str">
        <f>'Qtr 3 Apr-Jun'!$K$4</f>
        <v>Qtr 3: Apr - Jun</v>
      </c>
      <c r="D297" s="7" t="str">
        <f>'Qtr 3 Apr-Jun'!$K$52</f>
        <v>EXPENDITURES - s. 318.18(14)(a)3, F.S.</v>
      </c>
      <c r="E297" s="7" t="str">
        <f>'Qtr 3 Apr-Jun'!$K$53</f>
        <v>Surplus Revenues</v>
      </c>
      <c r="F297" s="7" t="str">
        <f>'Qtr 3 Apr-Jun'!$N$60</f>
        <v>TOTAL</v>
      </c>
      <c r="G297" s="20">
        <f>'Qtr 3 Apr-Jun'!$Q$60</f>
        <v>0</v>
      </c>
      <c r="S297" s="7">
        <v>1</v>
      </c>
      <c r="T297" s="7">
        <v>9</v>
      </c>
    </row>
    <row r="298" spans="1:20" x14ac:dyDescent="0.2">
      <c r="A298" s="7">
        <f t="shared" si="3"/>
        <v>0</v>
      </c>
      <c r="B298" s="7">
        <f t="shared" si="2"/>
        <v>2025</v>
      </c>
      <c r="C298" s="7" t="str">
        <f>'Qtr 3 Apr-Jun'!$K$4</f>
        <v>Qtr 3: Apr - Jun</v>
      </c>
      <c r="D298" s="7" t="str">
        <f>'Qtr 3 Apr-Jun'!$K$52</f>
        <v>EXPENDITURES - s. 318.18(14)(a)3, F.S.</v>
      </c>
      <c r="E298" s="7" t="str">
        <f>RIGHT('Qtr 3 Apr-Jun'!$A$62,24)</f>
        <v xml:space="preserve"> s. 318.18(14)(a)3, F.S.</v>
      </c>
      <c r="F298" s="7" t="s">
        <v>125</v>
      </c>
      <c r="G298" s="20">
        <f>'Qtr 3 Apr-Jun'!$G$62</f>
        <v>0</v>
      </c>
      <c r="S298" s="7">
        <v>1</v>
      </c>
      <c r="T298" s="7">
        <v>9</v>
      </c>
    </row>
    <row r="299" spans="1:20" x14ac:dyDescent="0.2">
      <c r="A299" s="7">
        <f t="shared" si="3"/>
        <v>0</v>
      </c>
      <c r="B299" s="7">
        <f t="shared" si="2"/>
        <v>2025</v>
      </c>
      <c r="C299" s="7" t="str">
        <f>'Qtr 4 Jul-Sep'!$K$4</f>
        <v>Qtr 4: Jul - Sep</v>
      </c>
      <c r="D299" s="7" t="str">
        <f>'Qtr 4 Jul-Sep'!$A$49</f>
        <v>REVENUE - s. 318.18(14)(a)3, F.S.</v>
      </c>
      <c r="E299" s="7" t="str">
        <f>'Qtr 4 Jul-Sep'!$A$50</f>
        <v>Total Revenue Collected</v>
      </c>
      <c r="F299" s="7" t="s">
        <v>125</v>
      </c>
      <c r="G299" s="23">
        <f>'Qtr 4 Jul-Sep'!$D$50</f>
        <v>0</v>
      </c>
      <c r="S299" s="7">
        <v>1</v>
      </c>
      <c r="T299" s="7">
        <v>9</v>
      </c>
    </row>
    <row r="300" spans="1:20" x14ac:dyDescent="0.2">
      <c r="A300" s="7">
        <f t="shared" si="3"/>
        <v>0</v>
      </c>
      <c r="B300" s="7">
        <f t="shared" si="2"/>
        <v>2025</v>
      </c>
      <c r="C300" s="7" t="str">
        <f>'Qtr 4 Jul-Sep'!$K$4</f>
        <v>Qtr 4: Jul - Sep</v>
      </c>
      <c r="D300" s="7" t="str">
        <f>'Qtr 4 Jul-Sep'!$A$52</f>
        <v>EXPENDITURES - s. 318.18(14)(a)3, F.S.</v>
      </c>
      <c r="E300" s="7" t="str">
        <f>LEFT('Qtr 4 Jul-Sep'!$F$54,9)&amp;""&amp;RIGHT('Qtr 4 Jul-Sep'!$A$53,9)</f>
        <v>Principal on Bonds</v>
      </c>
      <c r="F300" s="22">
        <f>'Qtr 4 Jul-Sep'!$A$55</f>
        <v>0</v>
      </c>
      <c r="G300" s="23">
        <f>'Qtr 4 Jul-Sep'!$F$55</f>
        <v>0</v>
      </c>
      <c r="S300" s="7">
        <v>1</v>
      </c>
      <c r="T300" s="7">
        <v>9</v>
      </c>
    </row>
    <row r="301" spans="1:20" x14ac:dyDescent="0.2">
      <c r="A301" s="7">
        <f t="shared" si="3"/>
        <v>0</v>
      </c>
      <c r="B301" s="7">
        <f t="shared" si="2"/>
        <v>2025</v>
      </c>
      <c r="C301" s="7" t="str">
        <f>'Qtr 4 Jul-Sep'!$K$4</f>
        <v>Qtr 4: Jul - Sep</v>
      </c>
      <c r="D301" s="7" t="str">
        <f>'Qtr 4 Jul-Sep'!$A$52</f>
        <v>EXPENDITURES - s. 318.18(14)(a)3, F.S.</v>
      </c>
      <c r="E301" s="7" t="str">
        <f>LEFT('Qtr 4 Jul-Sep'!$F$54,9)&amp;""&amp;RIGHT('Qtr 4 Jul-Sep'!$A$53,9)</f>
        <v>Principal on Bonds</v>
      </c>
      <c r="F301" s="22">
        <f>'Qtr 4 Jul-Sep'!$A$56</f>
        <v>0</v>
      </c>
      <c r="G301" s="23">
        <f>'Qtr 4 Jul-Sep'!$F$56</f>
        <v>0</v>
      </c>
      <c r="S301" s="7">
        <v>1</v>
      </c>
      <c r="T301" s="7">
        <v>9</v>
      </c>
    </row>
    <row r="302" spans="1:20" x14ac:dyDescent="0.2">
      <c r="A302" s="7">
        <f t="shared" si="3"/>
        <v>0</v>
      </c>
      <c r="B302" s="7">
        <f t="shared" si="2"/>
        <v>2025</v>
      </c>
      <c r="C302" s="7" t="str">
        <f>'Qtr 4 Jul-Sep'!$K$4</f>
        <v>Qtr 4: Jul - Sep</v>
      </c>
      <c r="D302" s="7" t="str">
        <f>'Qtr 4 Jul-Sep'!$A$52</f>
        <v>EXPENDITURES - s. 318.18(14)(a)3, F.S.</v>
      </c>
      <c r="E302" s="7" t="str">
        <f>LEFT('Qtr 4 Jul-Sep'!$F$54,9)&amp;""&amp;RIGHT('Qtr 4 Jul-Sep'!$A$53,9)</f>
        <v>Principal on Bonds</v>
      </c>
      <c r="F302" s="22">
        <f>'Qtr 4 Jul-Sep'!$A$57</f>
        <v>0</v>
      </c>
      <c r="G302" s="23">
        <f>'Qtr 4 Jul-Sep'!$F$57</f>
        <v>0</v>
      </c>
      <c r="S302" s="7">
        <v>1</v>
      </c>
      <c r="T302" s="7">
        <v>9</v>
      </c>
    </row>
    <row r="303" spans="1:20" x14ac:dyDescent="0.2">
      <c r="A303" s="7">
        <f t="shared" si="3"/>
        <v>0</v>
      </c>
      <c r="B303" s="7">
        <f t="shared" si="2"/>
        <v>2025</v>
      </c>
      <c r="C303" s="7" t="str">
        <f>'Qtr 4 Jul-Sep'!$K$4</f>
        <v>Qtr 4: Jul - Sep</v>
      </c>
      <c r="D303" s="7" t="str">
        <f>'Qtr 4 Jul-Sep'!$A$52</f>
        <v>EXPENDITURES - s. 318.18(14)(a)3, F.S.</v>
      </c>
      <c r="E303" s="7" t="str">
        <f>LEFT('Qtr 4 Jul-Sep'!$F$54,9)&amp;""&amp;RIGHT('Qtr 4 Jul-Sep'!$A$53,9)</f>
        <v>Principal on Bonds</v>
      </c>
      <c r="F303" s="22">
        <f>'Qtr 4 Jul-Sep'!$A$58</f>
        <v>0</v>
      </c>
      <c r="G303" s="23">
        <f>'Qtr 4 Jul-Sep'!$F$58</f>
        <v>0</v>
      </c>
      <c r="S303" s="7">
        <v>1</v>
      </c>
      <c r="T303" s="7">
        <v>9</v>
      </c>
    </row>
    <row r="304" spans="1:20" x14ac:dyDescent="0.2">
      <c r="A304" s="7">
        <f t="shared" si="3"/>
        <v>0</v>
      </c>
      <c r="B304" s="7">
        <f t="shared" si="2"/>
        <v>2025</v>
      </c>
      <c r="C304" s="7" t="str">
        <f>'Qtr 4 Jul-Sep'!$K$4</f>
        <v>Qtr 4: Jul - Sep</v>
      </c>
      <c r="D304" s="7" t="str">
        <f>'Qtr 4 Jul-Sep'!$A$52</f>
        <v>EXPENDITURES - s. 318.18(14)(a)3, F.S.</v>
      </c>
      <c r="E304" s="7" t="str">
        <f>LEFT('Qtr 4 Jul-Sep'!$F$54,9)&amp;""&amp;RIGHT('Qtr 4 Jul-Sep'!$A$53,9)</f>
        <v>Principal on Bonds</v>
      </c>
      <c r="F304" s="22">
        <f>'Qtr 4 Jul-Sep'!$A$59</f>
        <v>0</v>
      </c>
      <c r="G304" s="23">
        <f>'Qtr 4 Jul-Sep'!$F$59</f>
        <v>0</v>
      </c>
      <c r="S304" s="7">
        <v>1</v>
      </c>
      <c r="T304" s="7">
        <v>9</v>
      </c>
    </row>
    <row r="305" spans="1:20" x14ac:dyDescent="0.2">
      <c r="A305" s="7">
        <f t="shared" si="3"/>
        <v>0</v>
      </c>
      <c r="B305" s="7">
        <f t="shared" si="2"/>
        <v>2025</v>
      </c>
      <c r="C305" s="7" t="str">
        <f>'Qtr 4 Jul-Sep'!$K$4</f>
        <v>Qtr 4: Jul - Sep</v>
      </c>
      <c r="D305" s="7" t="str">
        <f>'Qtr 4 Jul-Sep'!$A$52</f>
        <v>EXPENDITURES - s. 318.18(14)(a)3, F.S.</v>
      </c>
      <c r="E305" s="7" t="str">
        <f>LEFT('Qtr 4 Jul-Sep'!$F$54,9)&amp;""&amp;RIGHT('Qtr 4 Jul-Sep'!$A$53,9)</f>
        <v>Principal on Bonds</v>
      </c>
      <c r="F305" s="7" t="str">
        <f>'Qtr 4 Jul-Sep'!$D$60</f>
        <v>TOTAL</v>
      </c>
      <c r="G305" s="23">
        <f>'Qtr 4 Jul-Sep'!$F$60</f>
        <v>0</v>
      </c>
      <c r="S305" s="7">
        <v>1</v>
      </c>
      <c r="T305" s="7">
        <v>9</v>
      </c>
    </row>
    <row r="306" spans="1:20" x14ac:dyDescent="0.2">
      <c r="A306" s="7">
        <f t="shared" si="3"/>
        <v>0</v>
      </c>
      <c r="B306" s="7">
        <f t="shared" si="2"/>
        <v>2025</v>
      </c>
      <c r="C306" s="7" t="str">
        <f>'Qtr 4 Jul-Sep'!$K$4</f>
        <v>Qtr 4: Jul - Sep</v>
      </c>
      <c r="D306" s="7" t="str">
        <f>'Qtr 4 Jul-Sep'!$A$52</f>
        <v>EXPENDITURES - s. 318.18(14)(a)3, F.S.</v>
      </c>
      <c r="E306" s="7" t="str">
        <f>RIGHT('Qtr 4 Jul-Sep'!$A$53,17)</f>
        <v>Interest on Bonds</v>
      </c>
      <c r="F306" s="22">
        <f>'Qtr 4 Jul-Sep'!$A$55</f>
        <v>0</v>
      </c>
      <c r="G306" s="20">
        <f>'Qtr 4 Jul-Sep'!$H$55</f>
        <v>0</v>
      </c>
      <c r="S306" s="7">
        <v>1</v>
      </c>
      <c r="T306" s="7">
        <v>9</v>
      </c>
    </row>
    <row r="307" spans="1:20" x14ac:dyDescent="0.2">
      <c r="A307" s="7">
        <f t="shared" si="3"/>
        <v>0</v>
      </c>
      <c r="B307" s="7">
        <f t="shared" si="2"/>
        <v>2025</v>
      </c>
      <c r="C307" s="7" t="str">
        <f>'Qtr 4 Jul-Sep'!$K$4</f>
        <v>Qtr 4: Jul - Sep</v>
      </c>
      <c r="D307" s="7" t="str">
        <f>'Qtr 4 Jul-Sep'!$A$52</f>
        <v>EXPENDITURES - s. 318.18(14)(a)3, F.S.</v>
      </c>
      <c r="E307" s="7" t="str">
        <f>RIGHT('Qtr 4 Jul-Sep'!$A$53,17)</f>
        <v>Interest on Bonds</v>
      </c>
      <c r="F307" s="22">
        <f>'Qtr 4 Jul-Sep'!$A$56</f>
        <v>0</v>
      </c>
      <c r="G307" s="20">
        <f>'Qtr 4 Jul-Sep'!$H$56</f>
        <v>0</v>
      </c>
      <c r="S307" s="7">
        <v>1</v>
      </c>
      <c r="T307" s="7">
        <v>9</v>
      </c>
    </row>
    <row r="308" spans="1:20" x14ac:dyDescent="0.2">
      <c r="A308" s="7">
        <f t="shared" si="3"/>
        <v>0</v>
      </c>
      <c r="B308" s="7">
        <f t="shared" si="2"/>
        <v>2025</v>
      </c>
      <c r="C308" s="7" t="str">
        <f>'Qtr 4 Jul-Sep'!$K$4</f>
        <v>Qtr 4: Jul - Sep</v>
      </c>
      <c r="D308" s="7" t="str">
        <f>'Qtr 4 Jul-Sep'!$A$52</f>
        <v>EXPENDITURES - s. 318.18(14)(a)3, F.S.</v>
      </c>
      <c r="E308" s="7" t="str">
        <f>RIGHT('Qtr 4 Jul-Sep'!$A$53,17)</f>
        <v>Interest on Bonds</v>
      </c>
      <c r="F308" s="22">
        <f>'Qtr 4 Jul-Sep'!$A$57</f>
        <v>0</v>
      </c>
      <c r="G308" s="20">
        <f>'Qtr 4 Jul-Sep'!$H$57</f>
        <v>0</v>
      </c>
      <c r="S308" s="7">
        <v>1</v>
      </c>
      <c r="T308" s="7">
        <v>9</v>
      </c>
    </row>
    <row r="309" spans="1:20" x14ac:dyDescent="0.2">
      <c r="A309" s="7">
        <f t="shared" si="3"/>
        <v>0</v>
      </c>
      <c r="B309" s="7">
        <f t="shared" si="2"/>
        <v>2025</v>
      </c>
      <c r="C309" s="7" t="str">
        <f>'Qtr 4 Jul-Sep'!$K$4</f>
        <v>Qtr 4: Jul - Sep</v>
      </c>
      <c r="D309" s="7" t="str">
        <f>'Qtr 4 Jul-Sep'!$A$52</f>
        <v>EXPENDITURES - s. 318.18(14)(a)3, F.S.</v>
      </c>
      <c r="E309" s="7" t="str">
        <f>RIGHT('Qtr 4 Jul-Sep'!$A$53,17)</f>
        <v>Interest on Bonds</v>
      </c>
      <c r="F309" s="22">
        <f>'Qtr 4 Jul-Sep'!$A$58</f>
        <v>0</v>
      </c>
      <c r="G309" s="20">
        <f>'Qtr 4 Jul-Sep'!$H$58</f>
        <v>0</v>
      </c>
      <c r="S309" s="7">
        <v>1</v>
      </c>
      <c r="T309" s="7">
        <v>9</v>
      </c>
    </row>
    <row r="310" spans="1:20" x14ac:dyDescent="0.2">
      <c r="A310" s="7">
        <f t="shared" si="3"/>
        <v>0</v>
      </c>
      <c r="B310" s="7">
        <f t="shared" si="2"/>
        <v>2025</v>
      </c>
      <c r="C310" s="7" t="str">
        <f>'Qtr 4 Jul-Sep'!$K$4</f>
        <v>Qtr 4: Jul - Sep</v>
      </c>
      <c r="D310" s="7" t="str">
        <f>'Qtr 4 Jul-Sep'!$A$52</f>
        <v>EXPENDITURES - s. 318.18(14)(a)3, F.S.</v>
      </c>
      <c r="E310" s="7" t="str">
        <f>RIGHT('Qtr 4 Jul-Sep'!$A$53,17)</f>
        <v>Interest on Bonds</v>
      </c>
      <c r="F310" s="22">
        <f>'Qtr 4 Jul-Sep'!$A$59</f>
        <v>0</v>
      </c>
      <c r="G310" s="20">
        <f>'Qtr 4 Jul-Sep'!$H$59</f>
        <v>0</v>
      </c>
      <c r="S310" s="7">
        <v>1</v>
      </c>
      <c r="T310" s="7">
        <v>9</v>
      </c>
    </row>
    <row r="311" spans="1:20" x14ac:dyDescent="0.2">
      <c r="A311" s="7">
        <f t="shared" si="3"/>
        <v>0</v>
      </c>
      <c r="B311" s="7">
        <f t="shared" si="2"/>
        <v>2025</v>
      </c>
      <c r="C311" s="7" t="str">
        <f>'Qtr 4 Jul-Sep'!$K$4</f>
        <v>Qtr 4: Jul - Sep</v>
      </c>
      <c r="D311" s="7" t="str">
        <f>'Qtr 4 Jul-Sep'!$A$52</f>
        <v>EXPENDITURES - s. 318.18(14)(a)3, F.S.</v>
      </c>
      <c r="E311" s="7" t="str">
        <f>RIGHT('Qtr 4 Jul-Sep'!$A$53,17)</f>
        <v>Interest on Bonds</v>
      </c>
      <c r="F311" s="7" t="str">
        <f>'Qtr 4 Jul-Sep'!$D$60</f>
        <v>TOTAL</v>
      </c>
      <c r="G311" s="20">
        <f>'Qtr 4 Jul-Sep'!$H$60</f>
        <v>0</v>
      </c>
      <c r="S311" s="7">
        <v>1</v>
      </c>
      <c r="T311" s="7">
        <v>9</v>
      </c>
    </row>
    <row r="312" spans="1:20" x14ac:dyDescent="0.2">
      <c r="A312" s="7">
        <f t="shared" si="3"/>
        <v>0</v>
      </c>
      <c r="B312" s="7">
        <f t="shared" si="2"/>
        <v>2025</v>
      </c>
      <c r="C312" s="7" t="str">
        <f>'Qtr 4 Jul-Sep'!$K$4</f>
        <v>Qtr 4: Jul - Sep</v>
      </c>
      <c r="D312" s="7" t="str">
        <f>'Qtr 4 Jul-Sep'!$K$52</f>
        <v>EXPENDITURES - s. 318.18(14)(a)3, F.S.</v>
      </c>
      <c r="E312" s="7" t="str">
        <f>'Qtr 4 Jul-Sep'!$K$53</f>
        <v>Surplus Revenues</v>
      </c>
      <c r="F312" s="22">
        <f>'Qtr 4 Jul-Sep'!$K$55</f>
        <v>0</v>
      </c>
      <c r="G312" s="20">
        <f>'Qtr 4 Jul-Sep'!$Q$55</f>
        <v>0</v>
      </c>
      <c r="S312" s="7">
        <v>1</v>
      </c>
      <c r="T312" s="7">
        <v>9</v>
      </c>
    </row>
    <row r="313" spans="1:20" x14ac:dyDescent="0.2">
      <c r="A313" s="7">
        <f t="shared" si="3"/>
        <v>0</v>
      </c>
      <c r="B313" s="7">
        <f t="shared" si="2"/>
        <v>2025</v>
      </c>
      <c r="C313" s="7" t="str">
        <f>'Qtr 4 Jul-Sep'!$K$4</f>
        <v>Qtr 4: Jul - Sep</v>
      </c>
      <c r="D313" s="7" t="str">
        <f>'Qtr 4 Jul-Sep'!$K$52</f>
        <v>EXPENDITURES - s. 318.18(14)(a)3, F.S.</v>
      </c>
      <c r="E313" s="7" t="str">
        <f>'Qtr 4 Jul-Sep'!$K$53</f>
        <v>Surplus Revenues</v>
      </c>
      <c r="F313" s="22">
        <f>'Qtr 4 Jul-Sep'!$K$56</f>
        <v>0</v>
      </c>
      <c r="G313" s="20">
        <f>'Qtr 4 Jul-Sep'!$Q$56</f>
        <v>0</v>
      </c>
      <c r="S313" s="7">
        <v>1</v>
      </c>
      <c r="T313" s="7">
        <v>9</v>
      </c>
    </row>
    <row r="314" spans="1:20" x14ac:dyDescent="0.2">
      <c r="A314" s="7">
        <f t="shared" si="3"/>
        <v>0</v>
      </c>
      <c r="B314" s="7">
        <f t="shared" si="2"/>
        <v>2025</v>
      </c>
      <c r="C314" s="7" t="str">
        <f>'Qtr 4 Jul-Sep'!$K$4</f>
        <v>Qtr 4: Jul - Sep</v>
      </c>
      <c r="D314" s="7" t="str">
        <f>'Qtr 4 Jul-Sep'!$K$52</f>
        <v>EXPENDITURES - s. 318.18(14)(a)3, F.S.</v>
      </c>
      <c r="E314" s="7" t="str">
        <f>'Qtr 4 Jul-Sep'!$K$53</f>
        <v>Surplus Revenues</v>
      </c>
      <c r="F314" s="22">
        <f>'Qtr 4 Jul-Sep'!$K$57</f>
        <v>0</v>
      </c>
      <c r="G314" s="20">
        <f>'Qtr 4 Jul-Sep'!$Q$57</f>
        <v>0</v>
      </c>
      <c r="S314" s="7">
        <v>1</v>
      </c>
      <c r="T314" s="7">
        <v>9</v>
      </c>
    </row>
    <row r="315" spans="1:20" x14ac:dyDescent="0.2">
      <c r="A315" s="7">
        <f t="shared" si="3"/>
        <v>0</v>
      </c>
      <c r="B315" s="7">
        <f t="shared" si="2"/>
        <v>2025</v>
      </c>
      <c r="C315" s="7" t="str">
        <f>'Qtr 4 Jul-Sep'!$K$4</f>
        <v>Qtr 4: Jul - Sep</v>
      </c>
      <c r="D315" s="7" t="str">
        <f>'Qtr 4 Jul-Sep'!$K$52</f>
        <v>EXPENDITURES - s. 318.18(14)(a)3, F.S.</v>
      </c>
      <c r="E315" s="7" t="str">
        <f>'Qtr 4 Jul-Sep'!$K$53</f>
        <v>Surplus Revenues</v>
      </c>
      <c r="F315" s="22">
        <f>'Qtr 4 Jul-Sep'!$K$58</f>
        <v>0</v>
      </c>
      <c r="G315" s="20">
        <f>'Qtr 4 Jul-Sep'!$Q$58</f>
        <v>0</v>
      </c>
      <c r="S315" s="7">
        <v>1</v>
      </c>
      <c r="T315" s="7">
        <v>9</v>
      </c>
    </row>
    <row r="316" spans="1:20" x14ac:dyDescent="0.2">
      <c r="A316" s="7">
        <f t="shared" si="3"/>
        <v>0</v>
      </c>
      <c r="B316" s="7">
        <f t="shared" si="2"/>
        <v>2025</v>
      </c>
      <c r="C316" s="7" t="str">
        <f>'Qtr 4 Jul-Sep'!$K$4</f>
        <v>Qtr 4: Jul - Sep</v>
      </c>
      <c r="D316" s="7" t="str">
        <f>'Qtr 4 Jul-Sep'!$K$52</f>
        <v>EXPENDITURES - s. 318.18(14)(a)3, F.S.</v>
      </c>
      <c r="E316" s="7" t="str">
        <f>'Qtr 4 Jul-Sep'!$K$53</f>
        <v>Surplus Revenues</v>
      </c>
      <c r="F316" s="22">
        <f>'Qtr 4 Jul-Sep'!$K$59</f>
        <v>0</v>
      </c>
      <c r="G316" s="20">
        <f>'Qtr 4 Jul-Sep'!$Q$59</f>
        <v>0</v>
      </c>
      <c r="S316" s="7">
        <v>1</v>
      </c>
      <c r="T316" s="7">
        <v>9</v>
      </c>
    </row>
    <row r="317" spans="1:20" x14ac:dyDescent="0.2">
      <c r="A317" s="7">
        <f t="shared" si="3"/>
        <v>0</v>
      </c>
      <c r="B317" s="7">
        <f t="shared" si="2"/>
        <v>2025</v>
      </c>
      <c r="C317" s="7" t="str">
        <f>'Qtr 4 Jul-Sep'!$K$4</f>
        <v>Qtr 4: Jul - Sep</v>
      </c>
      <c r="D317" s="7" t="str">
        <f>'Qtr 4 Jul-Sep'!$K$52</f>
        <v>EXPENDITURES - s. 318.18(14)(a)3, F.S.</v>
      </c>
      <c r="E317" s="7" t="str">
        <f>'Qtr 4 Jul-Sep'!$K$53</f>
        <v>Surplus Revenues</v>
      </c>
      <c r="F317" s="7" t="str">
        <f>'Qtr 4 Jul-Sep'!$N$60</f>
        <v>TOTAL</v>
      </c>
      <c r="G317" s="20">
        <f>'Qtr 4 Jul-Sep'!$Q$60</f>
        <v>0</v>
      </c>
      <c r="S317" s="7">
        <v>1</v>
      </c>
      <c r="T317" s="7">
        <v>9</v>
      </c>
    </row>
    <row r="318" spans="1:20" x14ac:dyDescent="0.2">
      <c r="A318" s="7">
        <f t="shared" si="3"/>
        <v>0</v>
      </c>
      <c r="B318" s="7">
        <f t="shared" si="2"/>
        <v>2025</v>
      </c>
      <c r="C318" s="7" t="str">
        <f>'Qtr 4 Jul-Sep'!$K$4</f>
        <v>Qtr 4: Jul - Sep</v>
      </c>
      <c r="D318" s="7" t="str">
        <f>'Qtr 4 Jul-Sep'!$K$52</f>
        <v>EXPENDITURES - s. 318.18(14)(a)3, F.S.</v>
      </c>
      <c r="E318" s="7" t="str">
        <f>RIGHT('Qtr 4 Jul-Sep'!$A$62,24)</f>
        <v xml:space="preserve"> s. 318.18(14)(a)3, F.S.</v>
      </c>
      <c r="F318" s="7" t="s">
        <v>125</v>
      </c>
      <c r="G318" s="20">
        <f>'Qtr 4 Jul-Sep'!$G$62</f>
        <v>0</v>
      </c>
      <c r="S318" s="7">
        <v>1</v>
      </c>
      <c r="T318" s="7">
        <v>9</v>
      </c>
    </row>
    <row r="319" spans="1:20" ht="25.5" x14ac:dyDescent="0.2">
      <c r="A319" s="6" t="str">
        <f>$A$20</f>
        <v>OrganizationID</v>
      </c>
      <c r="B319" s="6" t="str">
        <f>$B$20</f>
        <v>FiscalYearID</v>
      </c>
      <c r="C319" s="6" t="str">
        <f>$C$20</f>
        <v>QuarterlyPeriod</v>
      </c>
      <c r="D319" s="6" t="str">
        <f>$D$20</f>
        <v>Rev/Exp</v>
      </c>
      <c r="E319" s="6" t="str">
        <f>$E$20</f>
        <v>Category</v>
      </c>
      <c r="F319" s="6" t="str">
        <f>$F$20</f>
        <v>Description</v>
      </c>
      <c r="G319" s="6" t="str">
        <f>$G$20</f>
        <v>Period-Amount</v>
      </c>
      <c r="H319" s="6">
        <f>$H$20</f>
        <v>0</v>
      </c>
      <c r="I319" s="6">
        <f>$I$20</f>
        <v>0</v>
      </c>
      <c r="J319" s="6">
        <f>$J$20</f>
        <v>0</v>
      </c>
      <c r="K319" s="6">
        <f>$K$20</f>
        <v>0</v>
      </c>
      <c r="L319" s="6">
        <f>$L$20</f>
        <v>0</v>
      </c>
      <c r="M319" s="6">
        <f>$M$20</f>
        <v>0</v>
      </c>
      <c r="N319" s="6">
        <f>$N$20</f>
        <v>0</v>
      </c>
      <c r="O319" s="6">
        <f>$O$20</f>
        <v>0</v>
      </c>
      <c r="P319" s="6">
        <f>$P$20</f>
        <v>0</v>
      </c>
      <c r="Q319" s="6">
        <f>$Q$20</f>
        <v>0</v>
      </c>
      <c r="R319" s="6">
        <f>$R$20</f>
        <v>0</v>
      </c>
      <c r="S319" s="6">
        <f>$S$20</f>
        <v>0</v>
      </c>
      <c r="T319" s="6" t="str">
        <f>$T$20</f>
        <v>ReportNumber</v>
      </c>
    </row>
    <row r="320" spans="1:20" x14ac:dyDescent="0.2">
      <c r="A320" s="7">
        <f t="shared" si="3"/>
        <v>0</v>
      </c>
      <c r="B320" s="7">
        <f t="shared" si="2"/>
        <v>2025</v>
      </c>
      <c r="C320" s="7" t="str">
        <f>'Annual Summary'!$I$9</f>
        <v>CFY 2024-2025</v>
      </c>
      <c r="D320" s="7" t="str">
        <f>'Annual Summary'!$A$10</f>
        <v>TOTAL REVENUE - s. 318.18(14)(a)1, F.S.</v>
      </c>
      <c r="E320" s="7" t="s">
        <v>139</v>
      </c>
      <c r="F320" s="26" t="s">
        <v>130</v>
      </c>
      <c r="G320" s="60">
        <f>'Annual Summary'!$I$10</f>
        <v>0</v>
      </c>
      <c r="H320" s="21"/>
      <c r="I320" s="21"/>
      <c r="J320" s="21"/>
      <c r="S320" s="7">
        <v>1</v>
      </c>
      <c r="T320" s="7">
        <v>9</v>
      </c>
    </row>
    <row r="321" spans="1:20" x14ac:dyDescent="0.2">
      <c r="A321" s="7">
        <f t="shared" si="3"/>
        <v>0</v>
      </c>
      <c r="B321" s="7">
        <f t="shared" si="2"/>
        <v>2025</v>
      </c>
      <c r="C321" s="7" t="str">
        <f>'Annual Summary'!$I$9</f>
        <v>CFY 2024-2025</v>
      </c>
      <c r="D321" s="7" t="str">
        <f>'Annual Summary'!$A$12</f>
        <v>TOTAL REVENUE - s. 318.18(14)(a)2, F.S.</v>
      </c>
      <c r="E321" s="7" t="s">
        <v>139</v>
      </c>
      <c r="F321" s="26" t="s">
        <v>130</v>
      </c>
      <c r="G321" s="60">
        <f>'Annual Summary'!$I$12</f>
        <v>0</v>
      </c>
      <c r="H321" s="21"/>
      <c r="I321" s="21"/>
      <c r="J321" s="21"/>
      <c r="S321" s="7">
        <v>1</v>
      </c>
      <c r="T321" s="7">
        <v>9</v>
      </c>
    </row>
    <row r="322" spans="1:20" x14ac:dyDescent="0.2">
      <c r="A322" s="7">
        <f t="shared" si="3"/>
        <v>0</v>
      </c>
      <c r="B322" s="7">
        <f t="shared" si="2"/>
        <v>2025</v>
      </c>
      <c r="C322" s="7" t="str">
        <f>'Annual Summary'!$I$9</f>
        <v>CFY 2024-2025</v>
      </c>
      <c r="D322" s="7" t="str">
        <f>'Annual Summary'!$A$14</f>
        <v>TOTAL REVENUE - s. 318.18(14)(a)3, F.S.</v>
      </c>
      <c r="E322" s="7" t="s">
        <v>139</v>
      </c>
      <c r="F322" s="26" t="s">
        <v>130</v>
      </c>
      <c r="G322" s="60">
        <f>'Annual Summary'!$I$14</f>
        <v>0</v>
      </c>
      <c r="H322" s="21"/>
      <c r="I322" s="21"/>
      <c r="J322" s="21"/>
      <c r="S322" s="7">
        <v>1</v>
      </c>
      <c r="T322" s="7">
        <v>9</v>
      </c>
    </row>
    <row r="323" spans="1:20" x14ac:dyDescent="0.2">
      <c r="A323" s="7">
        <f t="shared" si="3"/>
        <v>0</v>
      </c>
      <c r="B323" s="7">
        <f t="shared" si="2"/>
        <v>2025</v>
      </c>
      <c r="C323" s="7" t="str">
        <f>'Annual Summary'!$I$9</f>
        <v>CFY 2024-2025</v>
      </c>
      <c r="D323" s="7" t="str">
        <f>'Annual Summary'!$G$15</f>
        <v>GRAND TOTAL - REVENUE</v>
      </c>
      <c r="E323" s="7" t="s">
        <v>139</v>
      </c>
      <c r="F323" s="26" t="s">
        <v>130</v>
      </c>
      <c r="G323" s="60">
        <f>'Annual Summary'!$I$15</f>
        <v>0</v>
      </c>
      <c r="H323" s="21"/>
      <c r="I323" s="21"/>
      <c r="J323" s="21"/>
      <c r="S323" s="7">
        <v>1</v>
      </c>
      <c r="T323" s="7">
        <v>9</v>
      </c>
    </row>
    <row r="324" spans="1:20" x14ac:dyDescent="0.2">
      <c r="A324" s="7">
        <f t="shared" si="3"/>
        <v>0</v>
      </c>
      <c r="B324" s="7">
        <f t="shared" si="2"/>
        <v>2025</v>
      </c>
      <c r="C324" s="7" t="str">
        <f>'Annual Summary'!$I$9</f>
        <v>CFY 2024-2025</v>
      </c>
      <c r="D324" s="7" t="str">
        <f>'Annual Summary'!$A$17</f>
        <v>TOTAL EXPENDITURE - s. 318.18(14)(a)1, F.S.</v>
      </c>
      <c r="E324" s="7" t="s">
        <v>139</v>
      </c>
      <c r="F324" s="26" t="s">
        <v>130</v>
      </c>
      <c r="G324" s="60">
        <f>'Annual Summary'!$I$17</f>
        <v>0</v>
      </c>
      <c r="H324" s="21"/>
      <c r="I324" s="21"/>
      <c r="J324" s="21"/>
      <c r="S324" s="7">
        <v>1</v>
      </c>
      <c r="T324" s="7">
        <v>9</v>
      </c>
    </row>
    <row r="325" spans="1:20" x14ac:dyDescent="0.2">
      <c r="A325" s="7">
        <f t="shared" si="3"/>
        <v>0</v>
      </c>
      <c r="B325" s="7">
        <f t="shared" si="2"/>
        <v>2025</v>
      </c>
      <c r="C325" s="7" t="str">
        <f>'Annual Summary'!$I$9</f>
        <v>CFY 2024-2025</v>
      </c>
      <c r="D325" s="7" t="str">
        <f>'Annual Summary'!$A$19</f>
        <v>TOTAL EXPENDITURE - s. 318.18(14)(a)2, F.S.</v>
      </c>
      <c r="E325" s="7" t="s">
        <v>139</v>
      </c>
      <c r="F325" s="26" t="s">
        <v>130</v>
      </c>
      <c r="G325" s="60">
        <f>'Annual Summary'!$I$19</f>
        <v>0</v>
      </c>
      <c r="S325" s="7">
        <v>1</v>
      </c>
      <c r="T325" s="7">
        <v>9</v>
      </c>
    </row>
    <row r="326" spans="1:20" x14ac:dyDescent="0.2">
      <c r="A326" s="7">
        <f t="shared" si="3"/>
        <v>0</v>
      </c>
      <c r="B326" s="7">
        <f t="shared" si="2"/>
        <v>2025</v>
      </c>
      <c r="C326" s="7" t="str">
        <f>'Annual Summary'!$I$9</f>
        <v>CFY 2024-2025</v>
      </c>
      <c r="D326" s="7" t="str">
        <f>'Annual Summary'!$A$21</f>
        <v>TOTAL EXPENDITURE - s. 318.18(14)(a)3, F.S.</v>
      </c>
      <c r="E326" s="7" t="s">
        <v>139</v>
      </c>
      <c r="F326" s="26" t="s">
        <v>130</v>
      </c>
      <c r="G326" s="60">
        <f>'Annual Summary'!$I$21</f>
        <v>0</v>
      </c>
      <c r="S326" s="7">
        <v>1</v>
      </c>
      <c r="T326" s="7">
        <v>9</v>
      </c>
    </row>
    <row r="327" spans="1:20" x14ac:dyDescent="0.2">
      <c r="A327" s="7">
        <f t="shared" si="3"/>
        <v>0</v>
      </c>
      <c r="B327" s="7">
        <f t="shared" si="2"/>
        <v>2025</v>
      </c>
      <c r="C327" s="7" t="str">
        <f>'Annual Summary'!$I$9</f>
        <v>CFY 2024-2025</v>
      </c>
      <c r="D327" s="7" t="str">
        <f>'Annual Summary'!$G$22</f>
        <v>GRAND TOTAL - EXPENDITURE</v>
      </c>
      <c r="E327" s="7" t="s">
        <v>139</v>
      </c>
      <c r="F327" s="26" t="s">
        <v>130</v>
      </c>
      <c r="G327" s="60">
        <f>'Annual Summary'!$I$22</f>
        <v>0</v>
      </c>
      <c r="S327" s="7">
        <v>1</v>
      </c>
      <c r="T327" s="7">
        <v>9</v>
      </c>
    </row>
  </sheetData>
  <sheetProtection algorithmName="SHA-512" hashValue="R3pvxLdlfnPX7/v+776oXdfX4ZSZFBlg1eOt/boJrvoPm63LU6vAaJN5rf0sY5UuNEgjemhsZ25R9suYpLTRkg==" saltValue="zOTQke2oA0A3oO7atnRksg==" spinCount="100000" sheet="1"/>
  <mergeCells count="1">
    <mergeCell ref="O1:R1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Qtr 1 Oct-Dec</vt:lpstr>
      <vt:lpstr>Qtr 2 Jan-Mar</vt:lpstr>
      <vt:lpstr>Qtr 3 Apr-Jun</vt:lpstr>
      <vt:lpstr>Qtr 4 Jul-Sep</vt:lpstr>
      <vt:lpstr>Annual Summary</vt:lpstr>
      <vt:lpstr>LookupData</vt:lpstr>
      <vt:lpstr>ReportInfo</vt:lpstr>
      <vt:lpstr>'Annual Summary'!Print_Area</vt:lpstr>
      <vt:lpstr>'Qtr 1 Oct-Dec'!Print_Area</vt:lpstr>
      <vt:lpstr>'Qtr 2 Jan-Mar'!Print_Area</vt:lpstr>
      <vt:lpstr>'Qtr 3 Apr-Jun'!Print_Area</vt:lpstr>
      <vt:lpstr>'Qtr 4 Jul-Sep'!Print_Area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 Carper</dc:creator>
  <cp:lastModifiedBy>Leonard Carper</cp:lastModifiedBy>
  <cp:lastPrinted>2024-01-04T15:35:47Z</cp:lastPrinted>
  <dcterms:created xsi:type="dcterms:W3CDTF">2022-04-29T14:14:52Z</dcterms:created>
  <dcterms:modified xsi:type="dcterms:W3CDTF">2024-11-18T19:42:17Z</dcterms:modified>
</cp:coreProperties>
</file>