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October 2022 small county training\"/>
    </mc:Choice>
  </mc:AlternateContent>
  <xr:revisionPtr revIDLastSave="0" documentId="13_ncr:1_{2D80045F-FD3B-4BA5-831C-62681BCA19E4}" xr6:coauthVersionLast="47" xr6:coauthVersionMax="47" xr10:uidLastSave="{00000000-0000-0000-0000-000000000000}"/>
  <bookViews>
    <workbookView xWindow="57480" yWindow="-120" windowWidth="29040" windowHeight="15840" firstSheet="3" activeTab="10" xr2:uid="{BA2C3B04-DECF-4E3B-AF9B-55BC3B3EB82F}"/>
  </bookViews>
  <sheets>
    <sheet name="title page" sheetId="3" r:id="rId1"/>
    <sheet name="rev gaps" sheetId="1" r:id="rId2"/>
    <sheet name="11 mon ct trend 21" sheetId="22" r:id="rId3"/>
    <sheet name="2021 revs by ct div" sheetId="2" r:id="rId4"/>
    <sheet name="the issue" sheetId="19" r:id="rId5"/>
    <sheet name="ct comp prior yr" sheetId="25" r:id="rId6"/>
    <sheet name="WAIVED &amp; LIENS" sheetId="8" r:id="rId7"/>
    <sheet name="19-20 state assess" sheetId="21" r:id="rId8"/>
    <sheet name="bench 1" sheetId="5" r:id="rId9"/>
    <sheet name="bench 2" sheetId="6" r:id="rId10"/>
    <sheet name="assess peers" sheetId="23" r:id="rId11"/>
    <sheet name="assess per case" sheetId="13" r:id="rId12"/>
    <sheet name="90 day rule" sheetId="20" r:id="rId13"/>
    <sheet name="performance" sheetId="7" r:id="rId14"/>
    <sheet name="perf reasons 20" sheetId="24" r:id="rId15"/>
    <sheet name="per reasons 21" sheetId="26" r:id="rId16"/>
    <sheet name="col agent" sheetId="9" r:id="rId17"/>
    <sheet name="col agt accts trends" sheetId="15" r:id="rId18"/>
    <sheet name="ogl" sheetId="18" r:id="rId19"/>
    <sheet name="dl susp" sheetId="17" r:id="rId20"/>
    <sheet name="dl sanctions" sheetId="11" r:id="rId21"/>
    <sheet name="3 YR LIENS" sheetId="14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9" i="22" l="1"/>
  <c r="AA15" i="22"/>
  <c r="M43" i="22"/>
  <c r="M29" i="22"/>
  <c r="M15" i="22"/>
  <c r="AA27" i="22" l="1"/>
  <c r="AA13" i="22"/>
  <c r="M41" i="22"/>
  <c r="M27" i="22"/>
  <c r="M13" i="22"/>
  <c r="AA26" i="22" l="1"/>
  <c r="AA12" i="22"/>
  <c r="M40" i="22"/>
  <c r="M26" i="22"/>
  <c r="M12" i="22"/>
  <c r="AA25" i="22" l="1"/>
  <c r="AA11" i="22"/>
  <c r="M39" i="22"/>
  <c r="M25" i="22"/>
  <c r="M11" i="22"/>
  <c r="AA24" i="22" l="1"/>
  <c r="AA10" i="22"/>
  <c r="M38" i="22"/>
  <c r="M24" i="22"/>
  <c r="M10" i="22"/>
  <c r="AA9" i="22" l="1"/>
  <c r="AA23" i="22"/>
  <c r="M37" i="22"/>
  <c r="M23" i="22"/>
  <c r="M9" i="22"/>
  <c r="AA22" i="22" l="1"/>
  <c r="AA8" i="22"/>
  <c r="M36" i="22"/>
  <c r="M22" i="22"/>
  <c r="M8" i="22"/>
  <c r="AA21" i="22" l="1"/>
  <c r="AA7" i="22"/>
  <c r="M35" i="22"/>
  <c r="M21" i="22"/>
  <c r="M7" i="22"/>
  <c r="AA19" i="22" l="1"/>
  <c r="AA20" i="22" l="1"/>
  <c r="AA6" i="22"/>
  <c r="M34" i="22"/>
  <c r="M20" i="22"/>
  <c r="M6" i="22"/>
  <c r="AA5" i="22" l="1"/>
  <c r="M33" i="22"/>
  <c r="M19" i="22"/>
  <c r="M5" i="22"/>
  <c r="K20" i="1" l="1"/>
  <c r="K21" i="1"/>
  <c r="K22" i="1"/>
  <c r="K23" i="1"/>
  <c r="K24" i="1"/>
  <c r="K25" i="1"/>
  <c r="K26" i="1"/>
  <c r="K27" i="1"/>
  <c r="K19" i="1"/>
  <c r="K29" i="1" l="1"/>
  <c r="R105" i="23" l="1"/>
  <c r="T105" i="23" s="1"/>
  <c r="G53" i="23"/>
  <c r="R104" i="23"/>
  <c r="T104" i="23" s="1"/>
  <c r="R103" i="23"/>
  <c r="T103" i="23" s="1"/>
  <c r="G52" i="23"/>
  <c r="G51" i="23"/>
  <c r="R102" i="23"/>
  <c r="T102" i="23" s="1"/>
  <c r="G50" i="23"/>
  <c r="I50" i="23" s="1"/>
  <c r="R101" i="23"/>
  <c r="T101" i="23" s="1"/>
  <c r="G49" i="23"/>
  <c r="R100" i="23"/>
  <c r="T100" i="23" s="1"/>
  <c r="G48" i="23"/>
  <c r="I48" i="23" s="1"/>
  <c r="R99" i="23"/>
  <c r="T99" i="23" s="1"/>
  <c r="G47" i="23"/>
  <c r="R97" i="23"/>
  <c r="T97" i="23" s="1"/>
  <c r="R53" i="23"/>
  <c r="R52" i="23"/>
  <c r="R51" i="23"/>
  <c r="R50" i="23"/>
  <c r="R49" i="23"/>
  <c r="R48" i="23"/>
  <c r="R47" i="23"/>
  <c r="R46" i="23"/>
  <c r="R45" i="23"/>
  <c r="R98" i="23"/>
  <c r="T98" i="23" s="1"/>
  <c r="G46" i="23"/>
  <c r="H105" i="23"/>
  <c r="H104" i="23"/>
  <c r="H103" i="23"/>
  <c r="H102" i="23"/>
  <c r="H101" i="23"/>
  <c r="H100" i="23"/>
  <c r="H99" i="23"/>
  <c r="H98" i="23"/>
  <c r="H97" i="23"/>
  <c r="H95" i="23"/>
  <c r="H94" i="23"/>
  <c r="H93" i="23"/>
  <c r="H92" i="23"/>
  <c r="H91" i="23"/>
  <c r="H90" i="23"/>
  <c r="H89" i="23"/>
  <c r="H88" i="23"/>
  <c r="H87" i="23"/>
  <c r="H85" i="23"/>
  <c r="H84" i="23"/>
  <c r="H83" i="23"/>
  <c r="H82" i="23"/>
  <c r="H81" i="23"/>
  <c r="H80" i="23"/>
  <c r="H79" i="23"/>
  <c r="H78" i="23"/>
  <c r="H77" i="23"/>
  <c r="H76" i="23"/>
  <c r="H75" i="23"/>
  <c r="H73" i="23"/>
  <c r="H72" i="23"/>
  <c r="H71" i="23"/>
  <c r="H70" i="23"/>
  <c r="H69" i="23"/>
  <c r="H68" i="23"/>
  <c r="H67" i="23"/>
  <c r="H66" i="23"/>
  <c r="H65" i="23"/>
  <c r="H64" i="23"/>
  <c r="H63" i="23"/>
  <c r="H59" i="23"/>
  <c r="H60" i="23"/>
  <c r="H61" i="23"/>
  <c r="H58" i="23"/>
  <c r="G98" i="23"/>
  <c r="I98" i="23" s="1"/>
  <c r="G99" i="23"/>
  <c r="I99" i="23" s="1"/>
  <c r="G100" i="23"/>
  <c r="I100" i="23" s="1"/>
  <c r="G101" i="23"/>
  <c r="I101" i="23" s="1"/>
  <c r="G102" i="23"/>
  <c r="I102" i="23" s="1"/>
  <c r="G103" i="23"/>
  <c r="I103" i="23" s="1"/>
  <c r="G104" i="23"/>
  <c r="I104" i="23" s="1"/>
  <c r="G105" i="23"/>
  <c r="I105" i="23" s="1"/>
  <c r="G97" i="23"/>
  <c r="I97" i="23" s="1"/>
  <c r="G45" i="23"/>
  <c r="I45" i="23" s="1"/>
  <c r="I53" i="23"/>
  <c r="I52" i="23"/>
  <c r="I51" i="23"/>
  <c r="I49" i="23"/>
  <c r="I46" i="23"/>
  <c r="H53" i="23"/>
  <c r="H52" i="23"/>
  <c r="H51" i="23"/>
  <c r="H50" i="23"/>
  <c r="H49" i="23"/>
  <c r="H48" i="23"/>
  <c r="H47" i="23"/>
  <c r="H46" i="23"/>
  <c r="H45" i="23"/>
  <c r="H43" i="23"/>
  <c r="H42" i="23"/>
  <c r="H41" i="23"/>
  <c r="H40" i="23"/>
  <c r="H39" i="23"/>
  <c r="H38" i="23"/>
  <c r="H37" i="23"/>
  <c r="H36" i="23"/>
  <c r="H35" i="23"/>
  <c r="H33" i="23"/>
  <c r="H32" i="23"/>
  <c r="H31" i="23"/>
  <c r="H30" i="23"/>
  <c r="H29" i="23"/>
  <c r="H28" i="23"/>
  <c r="H27" i="23"/>
  <c r="H26" i="23"/>
  <c r="H25" i="23"/>
  <c r="H24" i="23"/>
  <c r="H23" i="23"/>
  <c r="H21" i="23"/>
  <c r="H20" i="23"/>
  <c r="H19" i="23"/>
  <c r="H18" i="23"/>
  <c r="H17" i="23"/>
  <c r="H16" i="23"/>
  <c r="H15" i="23"/>
  <c r="H14" i="23"/>
  <c r="H13" i="23"/>
  <c r="H12" i="23"/>
  <c r="H11" i="23"/>
  <c r="H7" i="23"/>
  <c r="H8" i="23"/>
  <c r="H9" i="23"/>
  <c r="H6" i="23"/>
  <c r="S105" i="23"/>
  <c r="S104" i="23"/>
  <c r="S103" i="23"/>
  <c r="S102" i="23"/>
  <c r="S101" i="23"/>
  <c r="S100" i="23"/>
  <c r="S99" i="23"/>
  <c r="S98" i="23"/>
  <c r="S97" i="23"/>
  <c r="S95" i="23"/>
  <c r="S94" i="23"/>
  <c r="S93" i="23"/>
  <c r="S92" i="23"/>
  <c r="S91" i="23"/>
  <c r="S90" i="23"/>
  <c r="S89" i="23"/>
  <c r="S88" i="23"/>
  <c r="S87" i="23"/>
  <c r="S85" i="23"/>
  <c r="S84" i="23"/>
  <c r="S83" i="23"/>
  <c r="S82" i="23"/>
  <c r="S81" i="23"/>
  <c r="S80" i="23"/>
  <c r="S79" i="23"/>
  <c r="S78" i="23"/>
  <c r="S77" i="23"/>
  <c r="S76" i="23"/>
  <c r="S75" i="23"/>
  <c r="S73" i="23"/>
  <c r="S72" i="23"/>
  <c r="S71" i="23"/>
  <c r="S70" i="23"/>
  <c r="S69" i="23"/>
  <c r="S68" i="23"/>
  <c r="S67" i="23"/>
  <c r="S66" i="23"/>
  <c r="S65" i="23"/>
  <c r="S64" i="23"/>
  <c r="S63" i="23"/>
  <c r="S59" i="23"/>
  <c r="S60" i="23"/>
  <c r="S61" i="23"/>
  <c r="S58" i="23"/>
  <c r="N45" i="23"/>
  <c r="S45" i="23" s="1"/>
  <c r="N46" i="23"/>
  <c r="S46" i="23" s="1"/>
  <c r="N47" i="23"/>
  <c r="S47" i="23" s="1"/>
  <c r="N48" i="23"/>
  <c r="S48" i="23" s="1"/>
  <c r="N49" i="23"/>
  <c r="S49" i="23" s="1"/>
  <c r="N50" i="23"/>
  <c r="S50" i="23" s="1"/>
  <c r="N51" i="23"/>
  <c r="S51" i="23" s="1"/>
  <c r="N52" i="23"/>
  <c r="T52" i="23" s="1"/>
  <c r="N53" i="23"/>
  <c r="S53" i="23" s="1"/>
  <c r="N35" i="23"/>
  <c r="S35" i="23" s="1"/>
  <c r="N36" i="23"/>
  <c r="S36" i="23" s="1"/>
  <c r="N37" i="23"/>
  <c r="S37" i="23" s="1"/>
  <c r="N38" i="23"/>
  <c r="S38" i="23" s="1"/>
  <c r="N39" i="23"/>
  <c r="S39" i="23" s="1"/>
  <c r="N40" i="23"/>
  <c r="S40" i="23" s="1"/>
  <c r="N41" i="23"/>
  <c r="S41" i="23" s="1"/>
  <c r="N42" i="23"/>
  <c r="S42" i="23" s="1"/>
  <c r="N43" i="23"/>
  <c r="S43" i="23" s="1"/>
  <c r="N23" i="23"/>
  <c r="S23" i="23" s="1"/>
  <c r="N24" i="23"/>
  <c r="S24" i="23" s="1"/>
  <c r="N25" i="23"/>
  <c r="S25" i="23" s="1"/>
  <c r="N26" i="23"/>
  <c r="S26" i="23" s="1"/>
  <c r="N27" i="23"/>
  <c r="S27" i="23" s="1"/>
  <c r="N28" i="23"/>
  <c r="S28" i="23" s="1"/>
  <c r="N29" i="23"/>
  <c r="S29" i="23" s="1"/>
  <c r="N30" i="23"/>
  <c r="S30" i="23" s="1"/>
  <c r="N31" i="23"/>
  <c r="S31" i="23" s="1"/>
  <c r="N32" i="23"/>
  <c r="S32" i="23" s="1"/>
  <c r="N33" i="23"/>
  <c r="S33" i="23" s="1"/>
  <c r="N11" i="23"/>
  <c r="S11" i="23" s="1"/>
  <c r="N12" i="23"/>
  <c r="S12" i="23" s="1"/>
  <c r="N13" i="23"/>
  <c r="S13" i="23" s="1"/>
  <c r="N14" i="23"/>
  <c r="S14" i="23" s="1"/>
  <c r="N15" i="23"/>
  <c r="S15" i="23" s="1"/>
  <c r="N16" i="23"/>
  <c r="S16" i="23" s="1"/>
  <c r="N17" i="23"/>
  <c r="S17" i="23" s="1"/>
  <c r="N18" i="23"/>
  <c r="S18" i="23" s="1"/>
  <c r="N19" i="23"/>
  <c r="S19" i="23" s="1"/>
  <c r="N20" i="23"/>
  <c r="S20" i="23" s="1"/>
  <c r="N21" i="23"/>
  <c r="S21" i="23" s="1"/>
  <c r="N6" i="23"/>
  <c r="S6" i="23" s="1"/>
  <c r="N7" i="23"/>
  <c r="S7" i="23" s="1"/>
  <c r="N8" i="23"/>
  <c r="S8" i="23" s="1"/>
  <c r="N9" i="23"/>
  <c r="S9" i="23" s="1"/>
  <c r="I71" i="23"/>
  <c r="S52" i="23" l="1"/>
  <c r="T46" i="23"/>
  <c r="T50" i="23"/>
  <c r="T47" i="23"/>
  <c r="T48" i="23"/>
  <c r="T51" i="23"/>
  <c r="T45" i="23"/>
  <c r="T49" i="23"/>
  <c r="T53" i="23"/>
  <c r="I47" i="23"/>
  <c r="R43" i="23"/>
  <c r="T43" i="23" s="1"/>
  <c r="R95" i="23"/>
  <c r="T95" i="23" s="1"/>
  <c r="G95" i="23"/>
  <c r="I95" i="23" s="1"/>
  <c r="G43" i="23"/>
  <c r="I43" i="23" s="1"/>
  <c r="R42" i="23"/>
  <c r="T42" i="23" s="1"/>
  <c r="R94" i="23"/>
  <c r="T94" i="23" s="1"/>
  <c r="G94" i="23"/>
  <c r="I94" i="23" s="1"/>
  <c r="G42" i="23"/>
  <c r="I42" i="23" s="1"/>
  <c r="R41" i="23"/>
  <c r="T41" i="23" s="1"/>
  <c r="R93" i="23"/>
  <c r="T93" i="23" s="1"/>
  <c r="G93" i="23"/>
  <c r="I93" i="23" s="1"/>
  <c r="G41" i="23"/>
  <c r="I41" i="23" s="1"/>
  <c r="R40" i="23"/>
  <c r="T40" i="23" s="1"/>
  <c r="R92" i="23"/>
  <c r="T92" i="23" s="1"/>
  <c r="G92" i="23"/>
  <c r="I92" i="23" s="1"/>
  <c r="G40" i="23"/>
  <c r="I40" i="23" s="1"/>
  <c r="R39" i="23"/>
  <c r="T39" i="23" s="1"/>
  <c r="R91" i="23"/>
  <c r="T91" i="23" s="1"/>
  <c r="G91" i="23"/>
  <c r="I91" i="23" s="1"/>
  <c r="G39" i="23"/>
  <c r="I39" i="23" s="1"/>
  <c r="R38" i="23"/>
  <c r="T38" i="23" s="1"/>
  <c r="R90" i="23"/>
  <c r="T90" i="23" s="1"/>
  <c r="G90" i="23"/>
  <c r="I90" i="23" s="1"/>
  <c r="G38" i="23"/>
  <c r="I38" i="23" s="1"/>
  <c r="R37" i="23"/>
  <c r="T37" i="23" s="1"/>
  <c r="R89" i="23"/>
  <c r="T89" i="23" s="1"/>
  <c r="G89" i="23"/>
  <c r="I89" i="23" s="1"/>
  <c r="G37" i="23"/>
  <c r="I37" i="23" s="1"/>
  <c r="R36" i="23"/>
  <c r="T36" i="23" s="1"/>
  <c r="R88" i="23"/>
  <c r="T88" i="23" s="1"/>
  <c r="G88" i="23"/>
  <c r="I88" i="23" s="1"/>
  <c r="G36" i="23"/>
  <c r="I36" i="23" s="1"/>
  <c r="R35" i="23"/>
  <c r="T35" i="23" s="1"/>
  <c r="R87" i="23"/>
  <c r="T87" i="23" s="1"/>
  <c r="G87" i="23"/>
  <c r="I87" i="23" s="1"/>
  <c r="G35" i="23"/>
  <c r="I35" i="23" s="1"/>
  <c r="R6" i="25" l="1"/>
  <c r="R7" i="25"/>
  <c r="R8" i="25"/>
  <c r="R9" i="25"/>
  <c r="R10" i="25"/>
  <c r="R11" i="25"/>
  <c r="R12" i="25"/>
  <c r="R13" i="25"/>
  <c r="R15" i="25"/>
  <c r="R5" i="25"/>
  <c r="Q6" i="25"/>
  <c r="Q7" i="25"/>
  <c r="Q8" i="25"/>
  <c r="Q9" i="25"/>
  <c r="Q10" i="25"/>
  <c r="Q11" i="25"/>
  <c r="Q12" i="25"/>
  <c r="Q13" i="25"/>
  <c r="Q15" i="25"/>
  <c r="Q5" i="25"/>
  <c r="P6" i="25"/>
  <c r="P7" i="25"/>
  <c r="P8" i="25"/>
  <c r="P9" i="25"/>
  <c r="P10" i="25"/>
  <c r="P11" i="25"/>
  <c r="P12" i="25"/>
  <c r="P13" i="25"/>
  <c r="P15" i="25"/>
  <c r="P5" i="25"/>
  <c r="O6" i="25"/>
  <c r="O7" i="25"/>
  <c r="O8" i="25"/>
  <c r="O9" i="25"/>
  <c r="O10" i="25"/>
  <c r="O11" i="25"/>
  <c r="O12" i="25"/>
  <c r="O13" i="25"/>
  <c r="O15" i="25"/>
  <c r="O5" i="25"/>
  <c r="N6" i="25"/>
  <c r="N7" i="25"/>
  <c r="N8" i="25"/>
  <c r="N9" i="25"/>
  <c r="N10" i="25"/>
  <c r="N11" i="25"/>
  <c r="N12" i="25"/>
  <c r="N13" i="25"/>
  <c r="N15" i="25"/>
  <c r="N5" i="25"/>
  <c r="E30" i="14" l="1"/>
  <c r="E20" i="14"/>
  <c r="E21" i="14"/>
  <c r="E22" i="14"/>
  <c r="E23" i="14"/>
  <c r="E24" i="14"/>
  <c r="E25" i="14"/>
  <c r="E26" i="14"/>
  <c r="E27" i="14"/>
  <c r="E28" i="14"/>
  <c r="J16" i="14"/>
  <c r="J6" i="14"/>
  <c r="J7" i="14"/>
  <c r="J8" i="14"/>
  <c r="J9" i="14"/>
  <c r="J10" i="14"/>
  <c r="J11" i="14"/>
  <c r="J12" i="14"/>
  <c r="J13" i="14"/>
  <c r="J14" i="14"/>
  <c r="D16" i="14"/>
  <c r="D6" i="14"/>
  <c r="D7" i="14"/>
  <c r="D8" i="14"/>
  <c r="D9" i="14"/>
  <c r="D10" i="14"/>
  <c r="D11" i="14"/>
  <c r="D12" i="14"/>
  <c r="D13" i="14"/>
  <c r="D14" i="14"/>
  <c r="G16" i="14"/>
  <c r="G6" i="14"/>
  <c r="G7" i="14"/>
  <c r="G8" i="14"/>
  <c r="G9" i="14"/>
  <c r="G10" i="14"/>
  <c r="G11" i="14"/>
  <c r="G12" i="14"/>
  <c r="G13" i="14"/>
  <c r="G14" i="14"/>
  <c r="C43" i="11"/>
  <c r="C34" i="11"/>
  <c r="C36" i="11"/>
  <c r="C38" i="11"/>
  <c r="C39" i="11"/>
  <c r="C41" i="11"/>
  <c r="C33" i="11"/>
  <c r="B43" i="11"/>
  <c r="B41" i="11"/>
  <c r="B40" i="11"/>
  <c r="B39" i="11"/>
  <c r="E44" i="13" l="1"/>
  <c r="I31" i="13"/>
  <c r="B31" i="13" s="1"/>
  <c r="E31" i="13" s="1"/>
  <c r="I22" i="13"/>
  <c r="B22" i="13" s="1"/>
  <c r="I23" i="13"/>
  <c r="B23" i="13" s="1"/>
  <c r="I24" i="13"/>
  <c r="B24" i="13" s="1"/>
  <c r="I25" i="13"/>
  <c r="B25" i="13" s="1"/>
  <c r="I26" i="13"/>
  <c r="B26" i="13" s="1"/>
  <c r="I27" i="13"/>
  <c r="B27" i="13" s="1"/>
  <c r="I28" i="13"/>
  <c r="B28" i="13" s="1"/>
  <c r="I29" i="13"/>
  <c r="B29" i="13" s="1"/>
  <c r="I21" i="13"/>
  <c r="B21" i="13" s="1"/>
  <c r="D38" i="1" l="1"/>
  <c r="D33" i="1" l="1"/>
  <c r="D34" i="1" l="1"/>
  <c r="D35" i="1" l="1"/>
  <c r="D36" i="1" l="1"/>
  <c r="D41" i="1" l="1"/>
  <c r="D43" i="1"/>
  <c r="D40" i="1"/>
  <c r="D39" i="1"/>
  <c r="D37" i="1"/>
  <c r="E37" i="13" l="1"/>
  <c r="E38" i="13"/>
  <c r="E39" i="13"/>
  <c r="E40" i="13"/>
  <c r="E41" i="13"/>
  <c r="E22" i="13"/>
  <c r="E23" i="13"/>
  <c r="E24" i="13"/>
  <c r="E25" i="13"/>
  <c r="E26" i="13"/>
  <c r="E6" i="13"/>
  <c r="E7" i="13"/>
  <c r="E8" i="13"/>
  <c r="E9" i="13"/>
  <c r="E10" i="13"/>
  <c r="F21" i="14"/>
  <c r="F22" i="14"/>
  <c r="F23" i="14"/>
  <c r="F24" i="14"/>
  <c r="F25" i="14"/>
  <c r="B34" i="11"/>
  <c r="B35" i="11"/>
  <c r="B36" i="11"/>
  <c r="B37" i="11"/>
  <c r="B38" i="11"/>
  <c r="H6" i="17"/>
  <c r="H7" i="17"/>
  <c r="H8" i="17"/>
  <c r="H9" i="17"/>
  <c r="H10" i="17"/>
  <c r="H11" i="17"/>
  <c r="D6" i="17"/>
  <c r="D7" i="17"/>
  <c r="D8" i="17"/>
  <c r="D9" i="17"/>
  <c r="D10" i="17"/>
  <c r="D11" i="17"/>
  <c r="J7" i="6"/>
  <c r="J8" i="6"/>
  <c r="J9" i="6"/>
  <c r="J10" i="6"/>
  <c r="J11" i="6"/>
  <c r="L6" i="2"/>
  <c r="L7" i="2"/>
  <c r="L8" i="2"/>
  <c r="L9" i="2"/>
  <c r="L10" i="2"/>
  <c r="F6" i="2"/>
  <c r="K6" i="2" s="1"/>
  <c r="F7" i="2"/>
  <c r="I7" i="2" s="1"/>
  <c r="M7" i="2" s="1"/>
  <c r="F8" i="2"/>
  <c r="K8" i="2" s="1"/>
  <c r="F9" i="2"/>
  <c r="K9" i="2" s="1"/>
  <c r="F10" i="2"/>
  <c r="K10" i="2" s="1"/>
  <c r="J25" i="1"/>
  <c r="J26" i="1"/>
  <c r="J27" i="1"/>
  <c r="I25" i="1"/>
  <c r="I26" i="1"/>
  <c r="I27" i="1"/>
  <c r="E25" i="1"/>
  <c r="E26" i="1"/>
  <c r="E27" i="1"/>
  <c r="G7" i="1"/>
  <c r="F7" i="1"/>
  <c r="G12" i="1"/>
  <c r="G13" i="1"/>
  <c r="F12" i="1"/>
  <c r="F13" i="1"/>
  <c r="B33" i="11"/>
  <c r="R85" i="23"/>
  <c r="T85" i="23" s="1"/>
  <c r="G85" i="23"/>
  <c r="I85" i="23" s="1"/>
  <c r="R33" i="23"/>
  <c r="T33" i="23" s="1"/>
  <c r="G33" i="23"/>
  <c r="I33" i="23" s="1"/>
  <c r="R84" i="23"/>
  <c r="T84" i="23" s="1"/>
  <c r="G84" i="23"/>
  <c r="I84" i="23" s="1"/>
  <c r="R32" i="23"/>
  <c r="T32" i="23" s="1"/>
  <c r="G32" i="23"/>
  <c r="I32" i="23" s="1"/>
  <c r="R83" i="23"/>
  <c r="T83" i="23" s="1"/>
  <c r="G83" i="23"/>
  <c r="I83" i="23" s="1"/>
  <c r="R31" i="23"/>
  <c r="T31" i="23" s="1"/>
  <c r="G31" i="23"/>
  <c r="I31" i="23" s="1"/>
  <c r="R82" i="23"/>
  <c r="T82" i="23" s="1"/>
  <c r="G82" i="23"/>
  <c r="I82" i="23" s="1"/>
  <c r="R30" i="23"/>
  <c r="T30" i="23" s="1"/>
  <c r="G30" i="23"/>
  <c r="I30" i="23" s="1"/>
  <c r="R81" i="23"/>
  <c r="T81" i="23" s="1"/>
  <c r="G81" i="23"/>
  <c r="I81" i="23" s="1"/>
  <c r="R29" i="23"/>
  <c r="T29" i="23" s="1"/>
  <c r="G29" i="23"/>
  <c r="I29" i="23" s="1"/>
  <c r="R80" i="23"/>
  <c r="T80" i="23" s="1"/>
  <c r="G80" i="23"/>
  <c r="I80" i="23" s="1"/>
  <c r="R28" i="23"/>
  <c r="T28" i="23" s="1"/>
  <c r="G28" i="23"/>
  <c r="I28" i="23" s="1"/>
  <c r="R79" i="23"/>
  <c r="T79" i="23" s="1"/>
  <c r="G79" i="23"/>
  <c r="I79" i="23" s="1"/>
  <c r="R27" i="23"/>
  <c r="T27" i="23" s="1"/>
  <c r="G27" i="23"/>
  <c r="I27" i="23" s="1"/>
  <c r="R78" i="23"/>
  <c r="T78" i="23" s="1"/>
  <c r="G78" i="23"/>
  <c r="I78" i="23" s="1"/>
  <c r="R26" i="23"/>
  <c r="T26" i="23" s="1"/>
  <c r="G26" i="23"/>
  <c r="I26" i="23" s="1"/>
  <c r="R77" i="23"/>
  <c r="T77" i="23" s="1"/>
  <c r="G77" i="23"/>
  <c r="I77" i="23" s="1"/>
  <c r="R25" i="23"/>
  <c r="T25" i="23" s="1"/>
  <c r="G25" i="23"/>
  <c r="I25" i="23" s="1"/>
  <c r="R76" i="23"/>
  <c r="T76" i="23" s="1"/>
  <c r="G76" i="23"/>
  <c r="I76" i="23" s="1"/>
  <c r="R24" i="23"/>
  <c r="T24" i="23" s="1"/>
  <c r="G24" i="23"/>
  <c r="I24" i="23" s="1"/>
  <c r="R75" i="23"/>
  <c r="T75" i="23" s="1"/>
  <c r="G75" i="23"/>
  <c r="I75" i="23" s="1"/>
  <c r="R23" i="23"/>
  <c r="T23" i="23" s="1"/>
  <c r="G23" i="23"/>
  <c r="I23" i="23" s="1"/>
  <c r="R73" i="23"/>
  <c r="T73" i="23" s="1"/>
  <c r="G73" i="23"/>
  <c r="I73" i="23" s="1"/>
  <c r="R21" i="23"/>
  <c r="T21" i="23" s="1"/>
  <c r="G21" i="23"/>
  <c r="I21" i="23" s="1"/>
  <c r="R72" i="23"/>
  <c r="T72" i="23" s="1"/>
  <c r="G72" i="23"/>
  <c r="I72" i="23" s="1"/>
  <c r="R20" i="23"/>
  <c r="T20" i="23" s="1"/>
  <c r="G20" i="23"/>
  <c r="I20" i="23" s="1"/>
  <c r="R71" i="23"/>
  <c r="T71" i="23" s="1"/>
  <c r="R19" i="23"/>
  <c r="T19" i="23" s="1"/>
  <c r="G19" i="23"/>
  <c r="I19" i="23" s="1"/>
  <c r="R70" i="23"/>
  <c r="T70" i="23" s="1"/>
  <c r="G70" i="23"/>
  <c r="I70" i="23" s="1"/>
  <c r="R18" i="23"/>
  <c r="T18" i="23" s="1"/>
  <c r="G18" i="23"/>
  <c r="I18" i="23" s="1"/>
  <c r="R69" i="23"/>
  <c r="T69" i="23" s="1"/>
  <c r="G69" i="23"/>
  <c r="I69" i="23" s="1"/>
  <c r="R17" i="23"/>
  <c r="T17" i="23" s="1"/>
  <c r="G17" i="23"/>
  <c r="I17" i="23" s="1"/>
  <c r="R68" i="23"/>
  <c r="T68" i="23" s="1"/>
  <c r="G68" i="23"/>
  <c r="I68" i="23" s="1"/>
  <c r="R16" i="23"/>
  <c r="T16" i="23" s="1"/>
  <c r="G16" i="23"/>
  <c r="I16" i="23" s="1"/>
  <c r="R67" i="23"/>
  <c r="T67" i="23" s="1"/>
  <c r="G67" i="23"/>
  <c r="I67" i="23" s="1"/>
  <c r="R15" i="23"/>
  <c r="T15" i="23" s="1"/>
  <c r="G15" i="23"/>
  <c r="I15" i="23" s="1"/>
  <c r="R66" i="23"/>
  <c r="T66" i="23" s="1"/>
  <c r="G66" i="23"/>
  <c r="I66" i="23" s="1"/>
  <c r="R14" i="23"/>
  <c r="T14" i="23" s="1"/>
  <c r="G14" i="23"/>
  <c r="I14" i="23" s="1"/>
  <c r="R65" i="23"/>
  <c r="T65" i="23" s="1"/>
  <c r="G65" i="23"/>
  <c r="I65" i="23" s="1"/>
  <c r="R13" i="23"/>
  <c r="T13" i="23" s="1"/>
  <c r="G13" i="23"/>
  <c r="I13" i="23" s="1"/>
  <c r="R64" i="23"/>
  <c r="T64" i="23" s="1"/>
  <c r="G64" i="23"/>
  <c r="I64" i="23" s="1"/>
  <c r="R12" i="23"/>
  <c r="T12" i="23" s="1"/>
  <c r="G12" i="23"/>
  <c r="I12" i="23" s="1"/>
  <c r="R63" i="23"/>
  <c r="T63" i="23" s="1"/>
  <c r="G63" i="23"/>
  <c r="I63" i="23" s="1"/>
  <c r="R11" i="23"/>
  <c r="T11" i="23" s="1"/>
  <c r="G11" i="23"/>
  <c r="I11" i="23" s="1"/>
  <c r="R61" i="23"/>
  <c r="T61" i="23" s="1"/>
  <c r="G61" i="23"/>
  <c r="I61" i="23" s="1"/>
  <c r="R9" i="23"/>
  <c r="T9" i="23" s="1"/>
  <c r="G9" i="23"/>
  <c r="I9" i="23" s="1"/>
  <c r="R60" i="23"/>
  <c r="T60" i="23" s="1"/>
  <c r="G60" i="23"/>
  <c r="I60" i="23" s="1"/>
  <c r="R8" i="23"/>
  <c r="T8" i="23" s="1"/>
  <c r="G8" i="23"/>
  <c r="I8" i="23" s="1"/>
  <c r="R59" i="23"/>
  <c r="T59" i="23" s="1"/>
  <c r="G59" i="23"/>
  <c r="I59" i="23" s="1"/>
  <c r="R7" i="23"/>
  <c r="T7" i="23" s="1"/>
  <c r="G7" i="23"/>
  <c r="I7" i="23" s="1"/>
  <c r="R58" i="23"/>
  <c r="T58" i="23" s="1"/>
  <c r="G58" i="23"/>
  <c r="I58" i="23" s="1"/>
  <c r="R6" i="23"/>
  <c r="T6" i="23" s="1"/>
  <c r="G6" i="23"/>
  <c r="I6" i="23" s="1"/>
  <c r="F30" i="14"/>
  <c r="F29" i="14"/>
  <c r="F28" i="14"/>
  <c r="F27" i="14"/>
  <c r="F26" i="14"/>
  <c r="F20" i="14"/>
  <c r="I10" i="2" l="1"/>
  <c r="M10" i="2" s="1"/>
  <c r="I6" i="2"/>
  <c r="M6" i="2" s="1"/>
  <c r="K7" i="2"/>
  <c r="I9" i="2"/>
  <c r="M9" i="2" s="1"/>
  <c r="I8" i="2"/>
  <c r="M8" i="2" s="1"/>
  <c r="F12" i="2" l="1"/>
  <c r="AA14" i="22" l="1"/>
  <c r="AA28" i="22"/>
  <c r="I20" i="1" l="1"/>
  <c r="I21" i="1"/>
  <c r="I22" i="1"/>
  <c r="I23" i="1"/>
  <c r="I24" i="1"/>
  <c r="I29" i="1"/>
  <c r="J20" i="1"/>
  <c r="J21" i="1"/>
  <c r="J22" i="1"/>
  <c r="J23" i="1"/>
  <c r="J24" i="1"/>
  <c r="J29" i="1"/>
  <c r="J19" i="1" l="1"/>
  <c r="I19" i="1" l="1"/>
  <c r="H15" i="17" l="1"/>
  <c r="D15" i="17"/>
  <c r="H13" i="17"/>
  <c r="D13" i="17"/>
  <c r="H12" i="17"/>
  <c r="D12" i="17"/>
  <c r="H5" i="17"/>
  <c r="D5" i="17"/>
  <c r="G6" i="1" l="1"/>
  <c r="G8" i="1"/>
  <c r="G9" i="1"/>
  <c r="G10" i="1"/>
  <c r="G11" i="1"/>
  <c r="G15" i="1"/>
  <c r="G5" i="1"/>
  <c r="E11" i="13" l="1"/>
  <c r="E12" i="13"/>
  <c r="E13" i="13"/>
  <c r="E15" i="13"/>
  <c r="E5" i="13"/>
  <c r="E42" i="13"/>
  <c r="E43" i="13"/>
  <c r="E46" i="13"/>
  <c r="E36" i="13"/>
  <c r="E27" i="13"/>
  <c r="E28" i="13"/>
  <c r="E29" i="13"/>
  <c r="E21" i="13"/>
  <c r="J6" i="6" l="1"/>
  <c r="J12" i="6"/>
  <c r="J13" i="6"/>
  <c r="J14" i="6"/>
  <c r="J16" i="6"/>
  <c r="L14" i="2"/>
  <c r="F14" i="2"/>
  <c r="K14" i="2" s="1"/>
  <c r="L12" i="2"/>
  <c r="K12" i="2"/>
  <c r="L11" i="2"/>
  <c r="F11" i="2"/>
  <c r="K11" i="2" s="1"/>
  <c r="L5" i="2"/>
  <c r="F5" i="2"/>
  <c r="K5" i="2" s="1"/>
  <c r="L4" i="2"/>
  <c r="F4" i="2"/>
  <c r="K4" i="2" s="1"/>
  <c r="I4" i="2" l="1"/>
  <c r="M4" i="2" s="1"/>
  <c r="I5" i="2"/>
  <c r="M5" i="2" s="1"/>
  <c r="I14" i="2"/>
  <c r="M14" i="2" s="1"/>
  <c r="I11" i="2"/>
  <c r="M11" i="2" s="1"/>
  <c r="I12" i="2"/>
  <c r="M12" i="2" s="1"/>
  <c r="E20" i="1" l="1"/>
  <c r="E21" i="1"/>
  <c r="E22" i="1"/>
  <c r="E23" i="1"/>
  <c r="E24" i="1"/>
  <c r="E29" i="1"/>
  <c r="E19" i="1"/>
  <c r="F6" i="1"/>
  <c r="F8" i="1"/>
  <c r="F9" i="1"/>
  <c r="F10" i="1"/>
  <c r="F11" i="1"/>
  <c r="F15" i="1"/>
  <c r="F5" i="1"/>
</calcChain>
</file>

<file path=xl/sharedStrings.xml><?xml version="1.0" encoding="utf-8"?>
<sst xmlns="http://schemas.openxmlformats.org/spreadsheetml/2006/main" count="1035" uniqueCount="325">
  <si>
    <t>Franklin</t>
  </si>
  <si>
    <t>County</t>
  </si>
  <si>
    <t>Approved 20-21 Budget</t>
  </si>
  <si>
    <t xml:space="preserve"> 21-22 Budget Authority</t>
  </si>
  <si>
    <t>Projected Revenues</t>
  </si>
  <si>
    <t>Actual Revenues Collected</t>
  </si>
  <si>
    <t>Circuit Criminal</t>
  </si>
  <si>
    <t>County Criminal</t>
  </si>
  <si>
    <t>Del.</t>
  </si>
  <si>
    <t>Criminal Traffic</t>
  </si>
  <si>
    <t>TOTAL CRIMINAL</t>
  </si>
  <si>
    <t>Civil Traffic</t>
  </si>
  <si>
    <t>All Civil</t>
  </si>
  <si>
    <t>TOTAL TRUST FUND</t>
  </si>
  <si>
    <t>percent  criminal</t>
  </si>
  <si>
    <t>percent traffic</t>
  </si>
  <si>
    <t>percent civil</t>
  </si>
  <si>
    <t>Fines</t>
  </si>
  <si>
    <t>Service Charges</t>
  </si>
  <si>
    <t>Traffic</t>
  </si>
  <si>
    <t>Delinquency</t>
  </si>
  <si>
    <t>REVENUE GAP TO BUDGETS</t>
  </si>
  <si>
    <t>Mandatory</t>
  </si>
  <si>
    <t>Discretionary</t>
  </si>
  <si>
    <t>Total</t>
  </si>
  <si>
    <t>With Drug Trafficking</t>
  </si>
  <si>
    <t>w/o Drug Trafficking</t>
  </si>
  <si>
    <t>Waived</t>
  </si>
  <si>
    <t>Liens</t>
  </si>
  <si>
    <t>CFY 2020-21</t>
  </si>
  <si>
    <t>Circuit &amp; County Criminal</t>
  </si>
  <si>
    <t>UNPAID ACCOUNTS REMITTED TO COLLECTION AGENTS</t>
  </si>
  <si>
    <t>Calendar Year 2020 Driver License Sanctions Created</t>
  </si>
  <si>
    <t>Cases Filed</t>
  </si>
  <si>
    <t>County Criminal &amp; Criminal Traffic</t>
  </si>
  <si>
    <t>Assessment Per Case</t>
  </si>
  <si>
    <t>Drug Trafficking</t>
  </si>
  <si>
    <t>Cases</t>
  </si>
  <si>
    <t>Counts</t>
  </si>
  <si>
    <t>$ Convicted</t>
  </si>
  <si>
    <t>Incarcerated</t>
  </si>
  <si>
    <t>% of Assessment</t>
  </si>
  <si>
    <t>Percent Revenues Collected of Budget</t>
  </si>
  <si>
    <t>Actual Shortfall</t>
  </si>
  <si>
    <t>2018-2019</t>
  </si>
  <si>
    <t>circuit criminal</t>
  </si>
  <si>
    <t>County criminal &amp; CT</t>
  </si>
  <si>
    <t>2019-2020</t>
  </si>
  <si>
    <t>TOTAL</t>
  </si>
  <si>
    <t>2020-2021</t>
  </si>
  <si>
    <t>cfy 2018-2021</t>
  </si>
  <si>
    <t>2018/19</t>
  </si>
  <si>
    <t>2019/20</t>
  </si>
  <si>
    <t>2020/21</t>
  </si>
  <si>
    <t>Total Criminal</t>
  </si>
  <si>
    <t>COLLECTIONS AND COMPLIANCE TRAINING</t>
  </si>
  <si>
    <t>CRIMINAL DELINQUENCY NOT INCLUDED IN THE ABOVE CALCULATIONS</t>
  </si>
  <si>
    <t>DRIVER LICENSE SUSPENSION AND REVOCATION CITATIONS</t>
  </si>
  <si>
    <t>Calender Year 2020</t>
  </si>
  <si>
    <t>Calender Year 2021</t>
  </si>
  <si>
    <t>DL/sus/rv</t>
  </si>
  <si>
    <t>% of total</t>
  </si>
  <si>
    <t>March/April 2022</t>
  </si>
  <si>
    <t>Revenues Collected</t>
  </si>
  <si>
    <t>Expenditures</t>
  </si>
  <si>
    <t>Days Operated</t>
  </si>
  <si>
    <t>Paid-In-Full</t>
  </si>
  <si>
    <t>Pay Plans</t>
  </si>
  <si>
    <t>DL Reinstated</t>
  </si>
  <si>
    <t>Dl Elgible</t>
  </si>
  <si>
    <t>Agent</t>
  </si>
  <si>
    <t>Terms</t>
  </si>
  <si>
    <t>Rate</t>
  </si>
  <si>
    <t>CFY 2019-2020 Assessment Status for Criminal Courts and Civil Traffic</t>
  </si>
  <si>
    <t>STATEWIDE</t>
  </si>
  <si>
    <t>Under Assessed</t>
  </si>
  <si>
    <t>Reduced/Waived</t>
  </si>
  <si>
    <t>Judgment Liens</t>
  </si>
  <si>
    <t>$14.4 million</t>
  </si>
  <si>
    <t>$17.9 million</t>
  </si>
  <si>
    <t>$70.0 million</t>
  </si>
  <si>
    <t>Under assessed mandatory fines</t>
  </si>
  <si>
    <t>Under assessed mandatory fees</t>
  </si>
  <si>
    <t>$4.9 million</t>
  </si>
  <si>
    <t>Reduced/waived mandatory fines</t>
  </si>
  <si>
    <t>$1.1 million</t>
  </si>
  <si>
    <t>cases</t>
  </si>
  <si>
    <t>counts</t>
  </si>
  <si>
    <t>Drug Trafficking Conviction</t>
  </si>
  <si>
    <t>49% of assessments</t>
  </si>
  <si>
    <t>Reduced/waived mandatory fees</t>
  </si>
  <si>
    <t>$1.5 million</t>
  </si>
  <si>
    <t>$1.4 million</t>
  </si>
  <si>
    <t>4% of assessments</t>
  </si>
  <si>
    <t>Juvenile Delinquency</t>
  </si>
  <si>
    <t>3% of assessments</t>
  </si>
  <si>
    <t>$4.6 million</t>
  </si>
  <si>
    <t>Note: Collections may be greater than accounts remitted.</t>
  </si>
  <si>
    <t>October</t>
  </si>
  <si>
    <t>November</t>
  </si>
  <si>
    <t>December</t>
  </si>
  <si>
    <t>January</t>
  </si>
  <si>
    <t>February</t>
  </si>
  <si>
    <t>March</t>
  </si>
  <si>
    <t>Cirucit Criminal</t>
  </si>
  <si>
    <t>Note: Delinquency percentages maybe skewed because of the relatively low dollars assessed.</t>
  </si>
  <si>
    <t>Source:  DHSMV--TCATS</t>
  </si>
  <si>
    <t>EXAMPLE</t>
  </si>
  <si>
    <t>MM</t>
  </si>
  <si>
    <t>CT</t>
  </si>
  <si>
    <t>Jefferson</t>
  </si>
  <si>
    <t>Gadsden</t>
  </si>
  <si>
    <t>Wakulla</t>
  </si>
  <si>
    <t>Madison</t>
  </si>
  <si>
    <t>Dixie</t>
  </si>
  <si>
    <t>Taylor</t>
  </si>
  <si>
    <t>Projected Monthly</t>
  </si>
  <si>
    <t>Actual Monthly</t>
  </si>
  <si>
    <t>April</t>
  </si>
  <si>
    <t>Don't Assessed, Can't Collect</t>
  </si>
  <si>
    <t>STATE</t>
  </si>
  <si>
    <t>Mandatory Fines, Costs, and Fees Plus Discretionary Fines</t>
  </si>
  <si>
    <r>
      <t xml:space="preserve">CFY 2020-2021 </t>
    </r>
    <r>
      <rPr>
        <b/>
        <i/>
        <u/>
        <sz val="16"/>
        <color theme="1"/>
        <rFont val="Calibri"/>
        <family val="2"/>
        <scheme val="minor"/>
      </rPr>
      <t>ASSESSMENTS</t>
    </r>
    <r>
      <rPr>
        <b/>
        <i/>
        <sz val="16"/>
        <color theme="1"/>
        <rFont val="Calibri"/>
        <family val="2"/>
        <scheme val="minor"/>
      </rPr>
      <t xml:space="preserve"> OPPORTUNITIES TO BE COLLECTED</t>
    </r>
  </si>
  <si>
    <t>n/a</t>
  </si>
  <si>
    <t>May</t>
  </si>
  <si>
    <t>Weekend</t>
  </si>
  <si>
    <t>EFFECTIVENESS OF DL SANCTION</t>
  </si>
  <si>
    <t>ACTIVE SUSPENSIONS OR REVOCATION IN Criminal Cases AS OF 9/30/2021</t>
  </si>
  <si>
    <t>ACTIVE SUSPENSIONS OR REVOCATIONS FOR TRAFFIC CASES AS OF 9/30/21</t>
  </si>
  <si>
    <t>NEGOTIATE 15%</t>
  </si>
  <si>
    <t>Potential Revenues</t>
  </si>
  <si>
    <t>BY PEER GROUP</t>
  </si>
  <si>
    <t>County Criminal (including CT)</t>
  </si>
  <si>
    <t>Mandatory fines</t>
  </si>
  <si>
    <t>Mandatory Fees</t>
  </si>
  <si>
    <t>Discretionary Fines</t>
  </si>
  <si>
    <t>Total Assessment</t>
  </si>
  <si>
    <t>Collections</t>
  </si>
  <si>
    <t>Total Assessments</t>
  </si>
  <si>
    <t>Calhoun</t>
  </si>
  <si>
    <t>Lafayette</t>
  </si>
  <si>
    <t>Liberty</t>
  </si>
  <si>
    <t>Union</t>
  </si>
  <si>
    <t>Baker</t>
  </si>
  <si>
    <t>Gilchrist</t>
  </si>
  <si>
    <t>Glades</t>
  </si>
  <si>
    <t>Gulf</t>
  </si>
  <si>
    <t>Hamilton</t>
  </si>
  <si>
    <t>Holmes</t>
  </si>
  <si>
    <t>Washington</t>
  </si>
  <si>
    <t>Bradford</t>
  </si>
  <si>
    <t>DeSoto</t>
  </si>
  <si>
    <t>Hardee</t>
  </si>
  <si>
    <t>Hendry</t>
  </si>
  <si>
    <t>Jackson</t>
  </si>
  <si>
    <t>Levy</t>
  </si>
  <si>
    <t>Okeechobee</t>
  </si>
  <si>
    <t>Suwannee</t>
  </si>
  <si>
    <t>Why the "0"</t>
  </si>
  <si>
    <t>How quickly are notices sent from time of violation?</t>
  </si>
  <si>
    <r>
      <t xml:space="preserve">TRAFFIC CASES </t>
    </r>
    <r>
      <rPr>
        <b/>
        <u/>
        <sz val="11"/>
        <color theme="1"/>
        <rFont val="Calibri"/>
        <family val="2"/>
        <scheme val="minor"/>
      </rPr>
      <t>RESTORED</t>
    </r>
    <r>
      <rPr>
        <b/>
        <sz val="11"/>
        <color theme="1"/>
        <rFont val="Calibri"/>
        <family val="2"/>
        <scheme val="minor"/>
      </rPr>
      <t xml:space="preserve"> AS OF 9/30/2021</t>
    </r>
  </si>
  <si>
    <r>
      <t xml:space="preserve">CRIMINAL CASES  </t>
    </r>
    <r>
      <rPr>
        <b/>
        <u/>
        <sz val="11"/>
        <color theme="1"/>
        <rFont val="Calibri"/>
        <family val="2"/>
        <scheme val="minor"/>
      </rPr>
      <t>RESTORED</t>
    </r>
    <r>
      <rPr>
        <b/>
        <sz val="11"/>
        <color theme="1"/>
        <rFont val="Calibri"/>
        <family val="2"/>
        <scheme val="minor"/>
      </rPr>
      <t xml:space="preserve"> AS OF 9/30/2021</t>
    </r>
  </si>
  <si>
    <t>Designation</t>
  </si>
  <si>
    <t>Funded</t>
  </si>
  <si>
    <t>Last Year</t>
  </si>
  <si>
    <t>Current Year</t>
  </si>
  <si>
    <t>Next Year</t>
  </si>
  <si>
    <t>Over/Under</t>
  </si>
  <si>
    <t>Comments</t>
  </si>
  <si>
    <t>20-21</t>
  </si>
  <si>
    <t>21-22</t>
  </si>
  <si>
    <t>22-23</t>
  </si>
  <si>
    <t>Three Year Collection Agent Trends</t>
  </si>
  <si>
    <t xml:space="preserve">County Criminal </t>
  </si>
  <si>
    <t>Accounts Sent</t>
  </si>
  <si>
    <t>Receiveable</t>
  </si>
  <si>
    <t>Alachua</t>
  </si>
  <si>
    <t>Columbia</t>
  </si>
  <si>
    <t>no DUI revenues</t>
  </si>
  <si>
    <t>Difference from Last Year ($)</t>
  </si>
  <si>
    <t>June</t>
  </si>
  <si>
    <t>Peer Group</t>
  </si>
  <si>
    <t>Baker 20-21</t>
  </si>
  <si>
    <t>Baker 18-19</t>
  </si>
  <si>
    <t>Bradford 20-21</t>
  </si>
  <si>
    <t>Braford 18-19</t>
  </si>
  <si>
    <t>Columbia 20-21</t>
  </si>
  <si>
    <t>Columbia 18-19</t>
  </si>
  <si>
    <t>Gilchrist 18-19</t>
  </si>
  <si>
    <t>Gilchrist 20-21</t>
  </si>
  <si>
    <t>Lafayette 20-21</t>
  </si>
  <si>
    <t>Lafayette 18-19</t>
  </si>
  <si>
    <t>Levy 20-21</t>
  </si>
  <si>
    <t>Levy 18-19</t>
  </si>
  <si>
    <t>Hamilton 20-21</t>
  </si>
  <si>
    <t>Hamilton 18-19</t>
  </si>
  <si>
    <t>Suwanne 20-21</t>
  </si>
  <si>
    <t>Suwannee 18-19</t>
  </si>
  <si>
    <t>Union 20-21</t>
  </si>
  <si>
    <t>Union 18-19</t>
  </si>
  <si>
    <t>Alachua 20-21</t>
  </si>
  <si>
    <t>Alachua 18-19</t>
  </si>
  <si>
    <t>more than projected</t>
  </si>
  <si>
    <t>less than projected</t>
  </si>
  <si>
    <t>comment</t>
  </si>
  <si>
    <t>no</t>
  </si>
  <si>
    <t>Extended hours</t>
  </si>
  <si>
    <t>yes</t>
  </si>
  <si>
    <t>MSB</t>
  </si>
  <si>
    <t>2 years</t>
  </si>
  <si>
    <t>TR-30%, Civil 30% Criminal 35%</t>
  </si>
  <si>
    <t>Perdue</t>
  </si>
  <si>
    <t>yes (county)</t>
  </si>
  <si>
    <t>Penn</t>
  </si>
  <si>
    <t>unspecified</t>
  </si>
  <si>
    <t>Navient</t>
  </si>
  <si>
    <t>1 year</t>
  </si>
  <si>
    <t>Travis Walker</t>
  </si>
  <si>
    <r>
      <t xml:space="preserve">NOTICES CREATED IN 2020 FOR Non-payment of </t>
    </r>
    <r>
      <rPr>
        <b/>
        <u/>
        <sz val="11"/>
        <color theme="1"/>
        <rFont val="Calibri"/>
        <family val="2"/>
        <scheme val="minor"/>
      </rPr>
      <t>Traffic Fines</t>
    </r>
  </si>
  <si>
    <r>
      <t xml:space="preserve">NOTICES CREATED IN 2020 FOR NON-PAYING </t>
    </r>
    <r>
      <rPr>
        <b/>
        <u/>
        <sz val="11"/>
        <color theme="1"/>
        <rFont val="Calibri"/>
        <family val="2"/>
        <scheme val="minor"/>
      </rPr>
      <t>Criminal Cases</t>
    </r>
  </si>
  <si>
    <r>
      <t xml:space="preserve">ARE </t>
    </r>
    <r>
      <rPr>
        <b/>
        <i/>
        <u/>
        <sz val="16"/>
        <color theme="1"/>
        <rFont val="Calibri"/>
        <family val="2"/>
        <scheme val="minor"/>
      </rPr>
      <t>Criminal</t>
    </r>
    <r>
      <rPr>
        <b/>
        <i/>
        <sz val="16"/>
        <color theme="1"/>
        <rFont val="Calibri"/>
        <family val="2"/>
        <scheme val="minor"/>
      </rPr>
      <t xml:space="preserve"> JUDGEMENT LIENS BEING COLLECTED?</t>
    </r>
  </si>
  <si>
    <r>
      <t xml:space="preserve">CFY 2020-2021 "PERCENTAGE" </t>
    </r>
    <r>
      <rPr>
        <b/>
        <i/>
        <u/>
        <sz val="16"/>
        <color theme="1"/>
        <rFont val="Calibri"/>
        <family val="2"/>
        <scheme val="minor"/>
      </rPr>
      <t>MANDATORY</t>
    </r>
    <r>
      <rPr>
        <b/>
        <i/>
        <sz val="16"/>
        <color theme="1"/>
        <rFont val="Calibri"/>
        <family val="2"/>
        <scheme val="minor"/>
      </rPr>
      <t xml:space="preserve"> FINES AND FEES </t>
    </r>
    <r>
      <rPr>
        <b/>
        <i/>
        <u/>
        <sz val="16"/>
        <color theme="1"/>
        <rFont val="Calibri"/>
        <family val="2"/>
        <scheme val="minor"/>
      </rPr>
      <t>UNDER ASSESSED</t>
    </r>
    <r>
      <rPr>
        <b/>
        <i/>
        <sz val="16"/>
        <color theme="1"/>
        <rFont val="Calibri"/>
        <family val="2"/>
        <scheme val="minor"/>
      </rPr>
      <t xml:space="preserve"> BY COURT</t>
    </r>
  </si>
  <si>
    <t>Note: Waive assessments include discretionary assessments.  However, a majority of waived assessments are mandatory.</t>
  </si>
  <si>
    <t>All past due amts. Are turned over to collection agent</t>
  </si>
  <si>
    <t>Citrus</t>
  </si>
  <si>
    <t>Flagler</t>
  </si>
  <si>
    <t>Highlands</t>
  </si>
  <si>
    <t>Indian River</t>
  </si>
  <si>
    <t>Nassau</t>
  </si>
  <si>
    <t>Putnam</t>
  </si>
  <si>
    <t>Sumter</t>
  </si>
  <si>
    <t>Walton</t>
  </si>
  <si>
    <t>Florida  County Courthouses</t>
  </si>
  <si>
    <t>OCTOBER---- 2022</t>
  </si>
  <si>
    <r>
      <t xml:space="preserve">CFY </t>
    </r>
    <r>
      <rPr>
        <b/>
        <i/>
        <u/>
        <sz val="16"/>
        <color theme="1"/>
        <rFont val="Calibri"/>
        <family val="2"/>
        <scheme val="minor"/>
      </rPr>
      <t>2020-2021</t>
    </r>
    <r>
      <rPr>
        <b/>
        <i/>
        <sz val="16"/>
        <color theme="1"/>
        <rFont val="Calibri"/>
        <family val="2"/>
        <scheme val="minor"/>
      </rPr>
      <t xml:space="preserve"> TRUST FUND REVENUE DISTRIBUTED BY COURT DIVISIONS</t>
    </r>
  </si>
  <si>
    <t>What to do with delinquency?</t>
  </si>
  <si>
    <r>
      <t xml:space="preserve">Note: Some court division revenues are understated because revenues are reported as </t>
    </r>
    <r>
      <rPr>
        <u/>
        <sz val="11"/>
        <color theme="1"/>
        <rFont val="Calibri"/>
        <family val="2"/>
        <scheme val="minor"/>
      </rPr>
      <t>unallocated</t>
    </r>
    <r>
      <rPr>
        <sz val="11"/>
        <color theme="1"/>
        <rFont val="Calibri"/>
        <family val="2"/>
        <scheme val="minor"/>
      </rPr>
      <t>.</t>
    </r>
  </si>
  <si>
    <t>negative</t>
  </si>
  <si>
    <t>CFY 2020-2021</t>
  </si>
  <si>
    <r>
      <t xml:space="preserve">COUNTY FISCAL YEAR </t>
    </r>
    <r>
      <rPr>
        <b/>
        <i/>
        <u/>
        <sz val="20"/>
        <color theme="1"/>
        <rFont val="Calibri"/>
        <family val="2"/>
        <scheme val="minor"/>
      </rPr>
      <t xml:space="preserve">2020-2021 </t>
    </r>
    <r>
      <rPr>
        <b/>
        <i/>
        <sz val="16"/>
        <color theme="1"/>
        <rFont val="Calibri"/>
        <family val="2"/>
        <scheme val="minor"/>
      </rPr>
      <t>ASSESSMENTS AND COLLECTIONS</t>
    </r>
  </si>
  <si>
    <t>Charlotte</t>
  </si>
  <si>
    <t>Clay</t>
  </si>
  <si>
    <t>Hernando</t>
  </si>
  <si>
    <t>Martin</t>
  </si>
  <si>
    <t>Monroe</t>
  </si>
  <si>
    <t>Okaloosa</t>
  </si>
  <si>
    <t>St. Johns</t>
  </si>
  <si>
    <t>Santa Rosa</t>
  </si>
  <si>
    <t>MM Cases</t>
  </si>
  <si>
    <t>CT Cases</t>
  </si>
  <si>
    <t>Total Cases</t>
  </si>
  <si>
    <t>Assessments Per Case</t>
  </si>
  <si>
    <t>Mandatory Assessment Per Case</t>
  </si>
  <si>
    <t>Mandatory Assessments Per Case</t>
  </si>
  <si>
    <t>Assessments per Case</t>
  </si>
  <si>
    <r>
      <t>CFY</t>
    </r>
    <r>
      <rPr>
        <b/>
        <i/>
        <u/>
        <sz val="16"/>
        <color theme="1"/>
        <rFont val="Calibri"/>
        <family val="2"/>
        <scheme val="minor"/>
      </rPr>
      <t xml:space="preserve"> 2020-2021</t>
    </r>
    <r>
      <rPr>
        <b/>
        <i/>
        <sz val="16"/>
        <color theme="1"/>
        <rFont val="Calibri"/>
        <family val="2"/>
        <scheme val="minor"/>
      </rPr>
      <t xml:space="preserve"> Performance and the Math</t>
    </r>
  </si>
  <si>
    <t>People are not paying the assessments have been charged (staffing)</t>
  </si>
  <si>
    <t>Court ordered to pay a minimum of $40 per month</t>
  </si>
  <si>
    <t>Compliance docket moved due to COVID</t>
  </si>
  <si>
    <t>Due to COVID not had active court dates, fines and fees are dropped</t>
  </si>
  <si>
    <t>Continue to work with col. Agents; use payment plans; COVID; and 90% std. too high</t>
  </si>
  <si>
    <t>Defendant with large balance is incarcerated resulting in non payment</t>
  </si>
  <si>
    <t>Will work with clerk to increase collections</t>
  </si>
  <si>
    <t>Conversion data, COVID/ no collections</t>
  </si>
  <si>
    <t>conversion data</t>
  </si>
  <si>
    <t>multiple staff out for COVID, % will improve as staff return to work.</t>
  </si>
  <si>
    <t>35 defendants in 70 cases reported in qt. are currently incarcerated. Civil judgment entered. Also 5 defendants have multiple cases in qt.</t>
  </si>
  <si>
    <t>3 cases no payment; 1 case currently in residential treatment program facing felony charges, 2 delinquent with 8 siblings mother unable to pay; one case moved out of state; etc.</t>
  </si>
  <si>
    <t>all unpaid cases have been D6 and sent to collections</t>
  </si>
  <si>
    <t>Reduction in revenues due to COVID and court closures, reduced staffing due to budgetary cuts</t>
  </si>
  <si>
    <t>No jobs for defendants and parents have no money</t>
  </si>
  <si>
    <t>Actions to Improve during CFY 2020----2021</t>
  </si>
  <si>
    <t>event held</t>
  </si>
  <si>
    <t>no event</t>
  </si>
  <si>
    <t>3 years</t>
  </si>
  <si>
    <t>Actions to Improve during CFY 2021----2022</t>
  </si>
  <si>
    <t>this group does not have jobs and parent do not have money</t>
  </si>
  <si>
    <t>incarceration</t>
  </si>
  <si>
    <t>our office sends late notices to dmv once a week and to collections monthly</t>
  </si>
  <si>
    <t>people are not paying the assessment</t>
  </si>
  <si>
    <t>defendants not paying timely; after 150 days of no payments sent to collections</t>
  </si>
  <si>
    <t>all past due accounts turned over to collections</t>
  </si>
  <si>
    <t>working with collection agent</t>
  </si>
  <si>
    <t>includes new county criminal charges</t>
  </si>
  <si>
    <t>now sending cases to collection agency and doing other activities to collect</t>
  </si>
  <si>
    <t>no assessments</t>
  </si>
  <si>
    <t>we are working with collection agent and offering payment plans; on-linepayments; and phone payments; 90% std too high</t>
  </si>
  <si>
    <t>incarcerated</t>
  </si>
  <si>
    <t>no payment plans judge issues judgment</t>
  </si>
  <si>
    <t>drug trafficking 6% to 17%</t>
  </si>
  <si>
    <t>all DOC cases reduced to judgment; also multiple defendant with several cases</t>
  </si>
  <si>
    <t>civil judgment; D6; and multiple cases one defendant</t>
  </si>
  <si>
    <t>2 cases one of which is in jail on mm other moved</t>
  </si>
  <si>
    <t>all due amounts converted to judgment ; also one defendant multiple cases sentenced to prison</t>
  </si>
  <si>
    <t>all cases D6</t>
  </si>
  <si>
    <t>OPERATION GREENLIGHT for 2022</t>
  </si>
  <si>
    <t>Three-Year ANNUAL Collection Performance Trend</t>
  </si>
  <si>
    <t>Revenues Booked Through end August 2022</t>
  </si>
  <si>
    <t>$38,857 forfeiture</t>
  </si>
  <si>
    <t>Percent Revenues Collected thru 8/30 2022 OF PROJECTED REVENUES</t>
  </si>
  <si>
    <t>July</t>
  </si>
  <si>
    <t>August</t>
  </si>
  <si>
    <t>no forfeiture</t>
  </si>
  <si>
    <t>OCTOBER 2021 THROUGH August 2022</t>
  </si>
  <si>
    <t>$38,857 forfeitures</t>
  </si>
  <si>
    <t>$9,486 forfeitures</t>
  </si>
  <si>
    <t>$14,000 forfeitures</t>
  </si>
  <si>
    <t>Union-- May and June no fines collected for circuit criminal?</t>
  </si>
  <si>
    <t>Criminal traffic 4 months no fines collected?</t>
  </si>
  <si>
    <t>October-June no fines collected for county criminal?</t>
  </si>
  <si>
    <t>$60,996 forfeitures</t>
  </si>
  <si>
    <t>11-months Oct-August 2022</t>
  </si>
  <si>
    <t>COMPARISON OF 2022 REVENUES BY COURT DIVISION TO 2021</t>
  </si>
  <si>
    <t>REVENUES BY COURT DIVISION AS OF AUGUST 2022 (11-MONTHS CFY 2021/22)</t>
  </si>
  <si>
    <t>PERCENTAGE STATUS</t>
  </si>
  <si>
    <t>MANDATORY ASSESSMENTS WAIVED; JUDGEMENT LIENS</t>
  </si>
  <si>
    <t>CASES</t>
  </si>
  <si>
    <t>MM SUBCASE TYPES</t>
  </si>
  <si>
    <t>worthless checks</t>
  </si>
  <si>
    <t>non-criminal infractions</t>
  </si>
  <si>
    <t>fugitive &amp; search warrants</t>
  </si>
  <si>
    <t>CT SUBCASE TYPES</t>
  </si>
  <si>
    <t>DUI'S</t>
  </si>
  <si>
    <t>OTHER</t>
  </si>
  <si>
    <t>ordinances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</si>
</sst>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0.0%"/>
    <numFmt numFmtId="166" formatCode="_(&quot;$&quot;* #,##0.0000_);_(&quot;$&quot;* \(#,##0.00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2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  <font>
      <i/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2">
    <xf numFmtId="0" fontId="0" fillId="0" borderId="0" xfId="0"/>
    <xf numFmtId="0" fontId="0" fillId="0" borderId="0" xfId="0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0" borderId="1" xfId="0" applyBorder="1"/>
    <xf numFmtId="164" fontId="0" fillId="0" borderId="1" xfId="1" applyNumberFormat="1" applyFont="1" applyBorder="1"/>
    <xf numFmtId="164" fontId="0" fillId="3" borderId="1" xfId="1" applyNumberFormat="1" applyFont="1" applyFill="1" applyBorder="1"/>
    <xf numFmtId="0" fontId="2" fillId="3" borderId="1" xfId="0" applyFont="1" applyFill="1" applyBorder="1"/>
    <xf numFmtId="0" fontId="2" fillId="4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wrapText="1"/>
    </xf>
    <xf numFmtId="164" fontId="0" fillId="0" borderId="1" xfId="1" applyNumberFormat="1" applyFont="1" applyFill="1" applyBorder="1"/>
    <xf numFmtId="0" fontId="2" fillId="6" borderId="1" xfId="0" applyFont="1" applyFill="1" applyBorder="1"/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164" fontId="0" fillId="0" borderId="1" xfId="0" applyNumberFormat="1" applyBorder="1"/>
    <xf numFmtId="0" fontId="6" fillId="0" borderId="0" xfId="0" applyFont="1"/>
    <xf numFmtId="0" fontId="2" fillId="6" borderId="2" xfId="0" applyFont="1" applyFill="1" applyBorder="1"/>
    <xf numFmtId="0" fontId="8" fillId="0" borderId="0" xfId="0" applyFont="1"/>
    <xf numFmtId="0" fontId="2" fillId="5" borderId="1" xfId="0" applyFont="1" applyFill="1" applyBorder="1" applyAlignment="1">
      <alignment horizontal="center" wrapText="1"/>
    </xf>
    <xf numFmtId="10" fontId="11" fillId="5" borderId="1" xfId="2" applyNumberFormat="1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0" fillId="5" borderId="1" xfId="1" applyNumberFormat="1" applyFont="1" applyFill="1" applyBorder="1"/>
    <xf numFmtId="165" fontId="0" fillId="5" borderId="1" xfId="2" applyNumberFormat="1" applyFont="1" applyFill="1" applyBorder="1" applyAlignment="1">
      <alignment horizontal="center"/>
    </xf>
    <xf numFmtId="9" fontId="0" fillId="5" borderId="1" xfId="2" applyFont="1" applyFill="1" applyBorder="1" applyAlignment="1">
      <alignment horizontal="center"/>
    </xf>
    <xf numFmtId="164" fontId="0" fillId="0" borderId="0" xfId="1" applyNumberFormat="1" applyFont="1" applyBorder="1"/>
    <xf numFmtId="9" fontId="0" fillId="0" borderId="0" xfId="2" applyFont="1" applyBorder="1" applyAlignment="1">
      <alignment horizontal="center"/>
    </xf>
    <xf numFmtId="164" fontId="0" fillId="0" borderId="0" xfId="1" applyNumberFormat="1" applyFont="1" applyFill="1" applyBorder="1"/>
    <xf numFmtId="0" fontId="0" fillId="6" borderId="3" xfId="0" applyFill="1" applyBorder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8" borderId="3" xfId="0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7" borderId="1" xfId="0" applyFill="1" applyBorder="1"/>
    <xf numFmtId="0" fontId="2" fillId="6" borderId="1" xfId="0" applyFont="1" applyFill="1" applyBorder="1" applyAlignment="1">
      <alignment horizontal="center"/>
    </xf>
    <xf numFmtId="0" fontId="7" fillId="0" borderId="0" xfId="0" applyFont="1"/>
    <xf numFmtId="0" fontId="10" fillId="0" borderId="0" xfId="0" applyFont="1"/>
    <xf numFmtId="0" fontId="9" fillId="0" borderId="0" xfId="0" applyFont="1"/>
    <xf numFmtId="0" fontId="13" fillId="0" borderId="0" xfId="0" applyFont="1"/>
    <xf numFmtId="0" fontId="13" fillId="3" borderId="1" xfId="0" applyFont="1" applyFill="1" applyBorder="1"/>
    <xf numFmtId="0" fontId="14" fillId="6" borderId="1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3" borderId="2" xfId="0" applyFont="1" applyFill="1" applyBorder="1"/>
    <xf numFmtId="0" fontId="13" fillId="0" borderId="1" xfId="0" applyFont="1" applyBorder="1" applyAlignment="1">
      <alignment horizontal="center"/>
    </xf>
    <xf numFmtId="0" fontId="13" fillId="6" borderId="1" xfId="0" applyFont="1" applyFill="1" applyBorder="1"/>
    <xf numFmtId="0" fontId="15" fillId="3" borderId="2" xfId="0" applyFont="1" applyFill="1" applyBorder="1"/>
    <xf numFmtId="0" fontId="15" fillId="6" borderId="1" xfId="0" applyFont="1" applyFill="1" applyBorder="1" applyAlignment="1">
      <alignment horizontal="center" wrapText="1"/>
    </xf>
    <xf numFmtId="0" fontId="13" fillId="0" borderId="2" xfId="0" applyFont="1" applyBorder="1"/>
    <xf numFmtId="164" fontId="13" fillId="0" borderId="1" xfId="1" applyNumberFormat="1" applyFont="1" applyBorder="1"/>
    <xf numFmtId="164" fontId="13" fillId="5" borderId="1" xfId="1" applyNumberFormat="1" applyFont="1" applyFill="1" applyBorder="1"/>
    <xf numFmtId="164" fontId="13" fillId="0" borderId="1" xfId="0" applyNumberFormat="1" applyFont="1" applyBorder="1"/>
    <xf numFmtId="0" fontId="13" fillId="6" borderId="1" xfId="0" applyFont="1" applyFill="1" applyBorder="1" applyAlignment="1">
      <alignment horizontal="center" wrapText="1"/>
    </xf>
    <xf numFmtId="0" fontId="13" fillId="5" borderId="2" xfId="0" applyFont="1" applyFill="1" applyBorder="1"/>
    <xf numFmtId="9" fontId="13" fillId="0" borderId="1" xfId="2" applyFont="1" applyFill="1" applyBorder="1" applyAlignment="1">
      <alignment horizontal="center"/>
    </xf>
    <xf numFmtId="0" fontId="13" fillId="7" borderId="2" xfId="0" applyFont="1" applyFill="1" applyBorder="1"/>
    <xf numFmtId="165" fontId="13" fillId="0" borderId="1" xfId="2" applyNumberFormat="1" applyFont="1" applyFill="1" applyBorder="1" applyAlignment="1">
      <alignment horizontal="center"/>
    </xf>
    <xf numFmtId="0" fontId="13" fillId="0" borderId="1" xfId="0" applyFont="1" applyBorder="1"/>
    <xf numFmtId="0" fontId="15" fillId="6" borderId="1" xfId="0" applyFont="1" applyFill="1" applyBorder="1" applyAlignment="1">
      <alignment horizontal="center"/>
    </xf>
    <xf numFmtId="0" fontId="15" fillId="6" borderId="2" xfId="0" applyFont="1" applyFill="1" applyBorder="1"/>
    <xf numFmtId="0" fontId="13" fillId="6" borderId="0" xfId="0" applyFont="1" applyFill="1"/>
    <xf numFmtId="0" fontId="13" fillId="6" borderId="0" xfId="0" applyFont="1" applyFill="1" applyAlignment="1">
      <alignment horizontal="right"/>
    </xf>
    <xf numFmtId="9" fontId="13" fillId="6" borderId="0" xfId="0" applyNumberFormat="1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3" fontId="13" fillId="6" borderId="0" xfId="0" applyNumberFormat="1" applyFont="1" applyFill="1" applyAlignment="1">
      <alignment horizontal="center"/>
    </xf>
    <xf numFmtId="165" fontId="13" fillId="6" borderId="0" xfId="0" applyNumberFormat="1" applyFont="1" applyFill="1" applyAlignment="1">
      <alignment horizontal="center"/>
    </xf>
    <xf numFmtId="6" fontId="13" fillId="6" borderId="0" xfId="0" applyNumberFormat="1" applyFont="1" applyFill="1" applyAlignment="1">
      <alignment horizontal="center"/>
    </xf>
    <xf numFmtId="0" fontId="13" fillId="6" borderId="0" xfId="0" applyFont="1" applyFill="1" applyAlignment="1">
      <alignment horizontal="left"/>
    </xf>
    <xf numFmtId="0" fontId="0" fillId="6" borderId="0" xfId="0" applyFill="1"/>
    <xf numFmtId="0" fontId="0" fillId="5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wrapText="1"/>
    </xf>
    <xf numFmtId="164" fontId="0" fillId="3" borderId="0" xfId="1" applyNumberFormat="1" applyFont="1" applyFill="1"/>
    <xf numFmtId="164" fontId="0" fillId="2" borderId="1" xfId="1" applyNumberFormat="1" applyFont="1" applyFill="1" applyBorder="1"/>
    <xf numFmtId="164" fontId="0" fillId="8" borderId="1" xfId="1" applyNumberFormat="1" applyFont="1" applyFill="1" applyBorder="1"/>
    <xf numFmtId="9" fontId="13" fillId="5" borderId="1" xfId="2" applyFont="1" applyFill="1" applyBorder="1" applyAlignment="1">
      <alignment horizontal="center"/>
    </xf>
    <xf numFmtId="0" fontId="0" fillId="7" borderId="2" xfId="0" applyFill="1" applyBorder="1"/>
    <xf numFmtId="164" fontId="13" fillId="0" borderId="1" xfId="1" applyNumberFormat="1" applyFont="1" applyFill="1" applyBorder="1" applyAlignment="1">
      <alignment horizontal="center"/>
    </xf>
    <xf numFmtId="166" fontId="13" fillId="0" borderId="1" xfId="1" applyNumberFormat="1" applyFont="1" applyFill="1" applyBorder="1" applyAlignment="1">
      <alignment horizontal="center"/>
    </xf>
    <xf numFmtId="0" fontId="13" fillId="8" borderId="1" xfId="0" applyFont="1" applyFill="1" applyBorder="1"/>
    <xf numFmtId="10" fontId="13" fillId="8" borderId="1" xfId="2" applyNumberFormat="1" applyFont="1" applyFill="1" applyBorder="1" applyAlignment="1">
      <alignment horizontal="center"/>
    </xf>
    <xf numFmtId="9" fontId="13" fillId="3" borderId="1" xfId="2" applyFont="1" applyFill="1" applyBorder="1" applyAlignment="1">
      <alignment horizontal="center"/>
    </xf>
    <xf numFmtId="165" fontId="13" fillId="3" borderId="1" xfId="2" applyNumberFormat="1" applyFont="1" applyFill="1" applyBorder="1" applyAlignment="1">
      <alignment horizontal="center"/>
    </xf>
    <xf numFmtId="1" fontId="13" fillId="0" borderId="1" xfId="2" applyNumberFormat="1" applyFont="1" applyFill="1" applyBorder="1" applyAlignment="1">
      <alignment horizontal="center"/>
    </xf>
    <xf numFmtId="164" fontId="0" fillId="5" borderId="1" xfId="2" applyNumberFormat="1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18" fillId="0" borderId="0" xfId="0" applyFont="1" applyAlignment="1">
      <alignment horizontal="center"/>
    </xf>
    <xf numFmtId="0" fontId="14" fillId="0" borderId="0" xfId="0" applyFont="1"/>
    <xf numFmtId="0" fontId="0" fillId="9" borderId="1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0" fillId="8" borderId="1" xfId="0" applyFill="1" applyBorder="1" applyAlignment="1">
      <alignment horizontal="center" wrapText="1"/>
    </xf>
    <xf numFmtId="0" fontId="19" fillId="2" borderId="0" xfId="0" applyFont="1" applyFill="1" applyAlignment="1">
      <alignment horizontal="center"/>
    </xf>
    <xf numFmtId="0" fontId="2" fillId="0" borderId="0" xfId="0" applyFont="1" applyAlignment="1">
      <alignment horizontal="center" wrapText="1"/>
    </xf>
    <xf numFmtId="0" fontId="20" fillId="0" borderId="0" xfId="0" applyFont="1"/>
    <xf numFmtId="164" fontId="0" fillId="0" borderId="0" xfId="0" applyNumberFormat="1"/>
    <xf numFmtId="9" fontId="0" fillId="0" borderId="0" xfId="2" applyFont="1" applyFill="1" applyBorder="1" applyAlignment="1">
      <alignment horizontal="center"/>
    </xf>
    <xf numFmtId="165" fontId="0" fillId="0" borderId="0" xfId="2" applyNumberFormat="1" applyFont="1" applyFill="1" applyBorder="1" applyAlignment="1">
      <alignment horizontal="center"/>
    </xf>
    <xf numFmtId="0" fontId="0" fillId="3" borderId="1" xfId="0" applyFill="1" applyBorder="1"/>
    <xf numFmtId="9" fontId="13" fillId="0" borderId="1" xfId="0" applyNumberFormat="1" applyFont="1" applyBorder="1" applyAlignment="1">
      <alignment horizontal="center"/>
    </xf>
    <xf numFmtId="0" fontId="0" fillId="0" borderId="0" xfId="0" applyAlignment="1">
      <alignment wrapText="1"/>
    </xf>
    <xf numFmtId="10" fontId="11" fillId="0" borderId="1" xfId="2" applyNumberFormat="1" applyFont="1" applyFill="1" applyBorder="1" applyAlignment="1">
      <alignment horizontal="center"/>
    </xf>
    <xf numFmtId="6" fontId="13" fillId="0" borderId="1" xfId="0" applyNumberFormat="1" applyFont="1" applyBorder="1" applyAlignment="1">
      <alignment horizontal="center"/>
    </xf>
    <xf numFmtId="8" fontId="13" fillId="0" borderId="1" xfId="0" applyNumberFormat="1" applyFont="1" applyBorder="1" applyAlignment="1">
      <alignment horizontal="center"/>
    </xf>
    <xf numFmtId="164" fontId="0" fillId="0" borderId="1" xfId="2" applyNumberFormat="1" applyFont="1" applyFill="1" applyBorder="1" applyAlignment="1">
      <alignment horizontal="center"/>
    </xf>
    <xf numFmtId="164" fontId="13" fillId="0" borderId="1" xfId="1" applyNumberFormat="1" applyFont="1" applyFill="1" applyBorder="1"/>
    <xf numFmtId="164" fontId="0" fillId="0" borderId="1" xfId="1" applyNumberFormat="1" applyFont="1" applyBorder="1" applyAlignment="1">
      <alignment horizontal="center"/>
    </xf>
    <xf numFmtId="0" fontId="2" fillId="6" borderId="1" xfId="0" applyFont="1" applyFill="1" applyBorder="1" applyAlignment="1">
      <alignment wrapText="1"/>
    </xf>
    <xf numFmtId="44" fontId="0" fillId="0" borderId="1" xfId="1" applyFont="1" applyBorder="1"/>
    <xf numFmtId="44" fontId="0" fillId="5" borderId="1" xfId="2" applyNumberFormat="1" applyFont="1" applyFill="1" applyBorder="1" applyAlignment="1">
      <alignment horizontal="center"/>
    </xf>
    <xf numFmtId="10" fontId="13" fillId="0" borderId="1" xfId="2" applyNumberFormat="1" applyFont="1" applyFill="1" applyBorder="1" applyAlignment="1">
      <alignment horizontal="center"/>
    </xf>
    <xf numFmtId="10" fontId="13" fillId="2" borderId="1" xfId="2" applyNumberFormat="1" applyFont="1" applyFill="1" applyBorder="1" applyAlignment="1">
      <alignment horizontal="center"/>
    </xf>
    <xf numFmtId="164" fontId="13" fillId="2" borderId="1" xfId="1" applyNumberFormat="1" applyFont="1" applyFill="1" applyBorder="1" applyAlignment="1">
      <alignment horizontal="center"/>
    </xf>
    <xf numFmtId="0" fontId="13" fillId="3" borderId="2" xfId="0" applyFont="1" applyFill="1" applyBorder="1" applyAlignment="1">
      <alignment horizontal="right"/>
    </xf>
    <xf numFmtId="1" fontId="13" fillId="3" borderId="1" xfId="2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center" wrapText="1"/>
    </xf>
    <xf numFmtId="10" fontId="13" fillId="3" borderId="1" xfId="2" applyNumberFormat="1" applyFont="1" applyFill="1" applyBorder="1" applyAlignment="1">
      <alignment horizontal="center"/>
    </xf>
    <xf numFmtId="44" fontId="13" fillId="5" borderId="1" xfId="1" applyFont="1" applyFill="1" applyBorder="1"/>
    <xf numFmtId="10" fontId="13" fillId="5" borderId="1" xfId="2" applyNumberFormat="1" applyFont="1" applyFill="1" applyBorder="1" applyAlignment="1">
      <alignment horizontal="center"/>
    </xf>
    <xf numFmtId="0" fontId="0" fillId="2" borderId="1" xfId="0" applyFill="1" applyBorder="1"/>
    <xf numFmtId="9" fontId="0" fillId="0" borderId="0" xfId="2" applyFont="1" applyAlignment="1">
      <alignment horizontal="center"/>
    </xf>
    <xf numFmtId="0" fontId="2" fillId="0" borderId="0" xfId="0" applyFont="1" applyAlignment="1">
      <alignment horizontal="center"/>
    </xf>
    <xf numFmtId="0" fontId="0" fillId="6" borderId="9" xfId="0" applyFill="1" applyBorder="1" applyAlignment="1">
      <alignment horizontal="center" wrapText="1"/>
    </xf>
    <xf numFmtId="164" fontId="0" fillId="0" borderId="9" xfId="1" applyNumberFormat="1" applyFont="1" applyFill="1" applyBorder="1"/>
    <xf numFmtId="164" fontId="0" fillId="2" borderId="9" xfId="1" applyNumberFormat="1" applyFont="1" applyFill="1" applyBorder="1"/>
    <xf numFmtId="164" fontId="0" fillId="3" borderId="9" xfId="1" applyNumberFormat="1" applyFont="1" applyFill="1" applyBorder="1"/>
    <xf numFmtId="164" fontId="0" fillId="0" borderId="9" xfId="1" applyNumberFormat="1" applyFont="1" applyBorder="1"/>
    <xf numFmtId="1" fontId="0" fillId="3" borderId="1" xfId="1" applyNumberFormat="1" applyFon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8" borderId="1" xfId="1" applyNumberFormat="1" applyFont="1" applyFill="1" applyBorder="1" applyAlignment="1">
      <alignment horizontal="center"/>
    </xf>
    <xf numFmtId="164" fontId="1" fillId="0" borderId="1" xfId="1" applyNumberFormat="1" applyFont="1" applyBorder="1"/>
    <xf numFmtId="164" fontId="1" fillId="2" borderId="1" xfId="1" applyNumberFormat="1" applyFont="1" applyFill="1" applyBorder="1"/>
    <xf numFmtId="0" fontId="0" fillId="10" borderId="0" xfId="0" applyFill="1" applyAlignment="1">
      <alignment horizontal="center" wrapText="1"/>
    </xf>
    <xf numFmtId="164" fontId="0" fillId="10" borderId="0" xfId="1" applyNumberFormat="1" applyFont="1" applyFill="1" applyBorder="1"/>
    <xf numFmtId="0" fontId="0" fillId="10" borderId="0" xfId="0" applyFill="1"/>
    <xf numFmtId="164" fontId="1" fillId="10" borderId="0" xfId="1" applyNumberFormat="1" applyFont="1" applyFill="1" applyBorder="1"/>
    <xf numFmtId="0" fontId="2" fillId="3" borderId="1" xfId="0" applyFont="1" applyFill="1" applyBorder="1" applyAlignment="1">
      <alignment horizontal="center" wrapText="1"/>
    </xf>
    <xf numFmtId="164" fontId="0" fillId="10" borderId="0" xfId="0" applyNumberFormat="1" applyFill="1"/>
    <xf numFmtId="0" fontId="13" fillId="3" borderId="1" xfId="0" applyFont="1" applyFill="1" applyBorder="1" applyAlignment="1">
      <alignment horizontal="center" wrapText="1"/>
    </xf>
    <xf numFmtId="0" fontId="20" fillId="6" borderId="1" xfId="0" applyFont="1" applyFill="1" applyBorder="1"/>
    <xf numFmtId="0" fontId="20" fillId="6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 wrapText="1"/>
    </xf>
    <xf numFmtId="0" fontId="0" fillId="8" borderId="1" xfId="0" applyFill="1" applyBorder="1"/>
    <xf numFmtId="0" fontId="0" fillId="5" borderId="1" xfId="0" applyFill="1" applyBorder="1"/>
    <xf numFmtId="164" fontId="1" fillId="5" borderId="1" xfId="1" applyNumberFormat="1" applyFont="1" applyFill="1" applyBorder="1"/>
    <xf numFmtId="164" fontId="0" fillId="6" borderId="1" xfId="1" applyNumberFormat="1" applyFont="1" applyFill="1" applyBorder="1"/>
    <xf numFmtId="0" fontId="13" fillId="2" borderId="1" xfId="0" applyFont="1" applyFill="1" applyBorder="1" applyAlignment="1">
      <alignment horizontal="center"/>
    </xf>
    <xf numFmtId="6" fontId="13" fillId="8" borderId="1" xfId="0" applyNumberFormat="1" applyFont="1" applyFill="1" applyBorder="1" applyAlignment="1">
      <alignment horizontal="center"/>
    </xf>
    <xf numFmtId="0" fontId="0" fillId="2" borderId="0" xfId="0" applyFill="1"/>
    <xf numFmtId="164" fontId="18" fillId="8" borderId="1" xfId="0" applyNumberFormat="1" applyFont="1" applyFill="1" applyBorder="1"/>
    <xf numFmtId="164" fontId="0" fillId="8" borderId="1" xfId="0" applyNumberFormat="1" applyFill="1" applyBorder="1"/>
    <xf numFmtId="164" fontId="0" fillId="2" borderId="1" xfId="2" applyNumberFormat="1" applyFont="1" applyFill="1" applyBorder="1" applyAlignment="1">
      <alignment horizontal="center"/>
    </xf>
    <xf numFmtId="44" fontId="0" fillId="0" borderId="1" xfId="1" applyFont="1" applyFill="1" applyBorder="1"/>
    <xf numFmtId="9" fontId="0" fillId="8" borderId="1" xfId="2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2" fillId="6" borderId="4" xfId="0" applyFont="1" applyFill="1" applyBorder="1" applyAlignment="1">
      <alignment horizontal="center" wrapText="1"/>
    </xf>
    <xf numFmtId="0" fontId="0" fillId="0" borderId="0" xfId="0" applyAlignment="1"/>
    <xf numFmtId="3" fontId="0" fillId="0" borderId="1" xfId="2" applyNumberFormat="1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5" fillId="0" borderId="0" xfId="0" applyFont="1" applyAlignment="1">
      <alignment horizontal="center"/>
    </xf>
    <xf numFmtId="17" fontId="11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wrapText="1"/>
    </xf>
    <xf numFmtId="0" fontId="15" fillId="6" borderId="3" xfId="0" applyFont="1" applyFill="1" applyBorder="1" applyAlignment="1">
      <alignment horizontal="center" wrapText="1"/>
    </xf>
    <xf numFmtId="0" fontId="15" fillId="6" borderId="4" xfId="0" applyFont="1" applyFill="1" applyBorder="1" applyAlignment="1">
      <alignment horizontal="center" wrapText="1"/>
    </xf>
    <xf numFmtId="0" fontId="2" fillId="10" borderId="9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12" fillId="6" borderId="2" xfId="0" applyFont="1" applyFill="1" applyBorder="1" applyAlignment="1">
      <alignment horizontal="center"/>
    </xf>
    <xf numFmtId="0" fontId="12" fillId="6" borderId="10" xfId="0" applyFont="1" applyFill="1" applyBorder="1" applyAlignment="1">
      <alignment horizontal="center"/>
    </xf>
    <xf numFmtId="0" fontId="12" fillId="6" borderId="9" xfId="0" applyFont="1" applyFill="1" applyBorder="1" applyAlignment="1">
      <alignment horizontal="center"/>
    </xf>
    <xf numFmtId="0" fontId="12" fillId="6" borderId="1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0" fontId="0" fillId="0" borderId="0" xfId="0" applyFill="1"/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sv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sv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11</xdr:col>
      <xdr:colOff>171450</xdr:colOff>
      <xdr:row>9</xdr:row>
      <xdr:rowOff>171450</xdr:rowOff>
    </xdr:to>
    <xdr:pic>
      <xdr:nvPicPr>
        <xdr:cNvPr id="5" name="Picture 4" descr="Alachua County Criminal Justice Center">
          <a:extLst>
            <a:ext uri="{FF2B5EF4-FFF2-40B4-BE49-F238E27FC236}">
              <a16:creationId xmlns:a16="http://schemas.microsoft.com/office/drawing/2014/main" id="{3D5FC8AC-0CBD-6832-7E21-66DA909DF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0900"/>
          <a:ext cx="626745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5</xdr:col>
      <xdr:colOff>146050</xdr:colOff>
      <xdr:row>20</xdr:row>
      <xdr:rowOff>114300</xdr:rowOff>
    </xdr:to>
    <xdr:pic>
      <xdr:nvPicPr>
        <xdr:cNvPr id="11" name="Picture 10" descr="Bradford County Historic Courthouse - Courthouses of Florida">
          <a:extLst>
            <a:ext uri="{FF2B5EF4-FFF2-40B4-BE49-F238E27FC236}">
              <a16:creationId xmlns:a16="http://schemas.microsoft.com/office/drawing/2014/main" id="{A8498AE8-DD4E-B369-615E-FF24B958B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7750"/>
          <a:ext cx="258445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11</xdr:col>
      <xdr:colOff>184150</xdr:colOff>
      <xdr:row>20</xdr:row>
      <xdr:rowOff>88900</xdr:rowOff>
    </xdr:to>
    <xdr:pic>
      <xdr:nvPicPr>
        <xdr:cNvPr id="12" name="Picture 11" descr="Gilchrist County Clerk's Office – The Eighth Judicial Circuit of Florida">
          <a:extLst>
            <a:ext uri="{FF2B5EF4-FFF2-40B4-BE49-F238E27FC236}">
              <a16:creationId xmlns:a16="http://schemas.microsoft.com/office/drawing/2014/main" id="{D1BC8EC6-5ACA-72F8-3BA3-3F1181C2D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2317750"/>
          <a:ext cx="2622550" cy="174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5</xdr:col>
      <xdr:colOff>184150</xdr:colOff>
      <xdr:row>31</xdr:row>
      <xdr:rowOff>88900</xdr:rowOff>
    </xdr:to>
    <xdr:pic>
      <xdr:nvPicPr>
        <xdr:cNvPr id="16" name="Picture 15" descr="Lafayette County Courthouse - Courthouses of Florida">
          <a:extLst>
            <a:ext uri="{FF2B5EF4-FFF2-40B4-BE49-F238E27FC236}">
              <a16:creationId xmlns:a16="http://schemas.microsoft.com/office/drawing/2014/main" id="{3C3122A1-C99A-6F9C-4582-E8A0CB03C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43400"/>
          <a:ext cx="2622550" cy="174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11</xdr:col>
      <xdr:colOff>184150</xdr:colOff>
      <xdr:row>31</xdr:row>
      <xdr:rowOff>88900</xdr:rowOff>
    </xdr:to>
    <xdr:pic>
      <xdr:nvPicPr>
        <xdr:cNvPr id="17" name="Picture 16" descr="Suwannee County Courthouse - Courthouses of Florida">
          <a:extLst>
            <a:ext uri="{FF2B5EF4-FFF2-40B4-BE49-F238E27FC236}">
              <a16:creationId xmlns:a16="http://schemas.microsoft.com/office/drawing/2014/main" id="{BF1B0A12-696A-CB48-5FC9-4727A29E3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343400"/>
          <a:ext cx="2622550" cy="174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5</xdr:col>
      <xdr:colOff>184150</xdr:colOff>
      <xdr:row>42</xdr:row>
      <xdr:rowOff>88900</xdr:rowOff>
    </xdr:to>
    <xdr:pic>
      <xdr:nvPicPr>
        <xdr:cNvPr id="22" name="Picture 21" descr="Columbia County Courthouse - Courthouses of Florida">
          <a:extLst>
            <a:ext uri="{FF2B5EF4-FFF2-40B4-BE49-F238E27FC236}">
              <a16:creationId xmlns:a16="http://schemas.microsoft.com/office/drawing/2014/main" id="{81566E5C-062D-8E38-A202-04C86CD92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69050"/>
          <a:ext cx="2622550" cy="174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11</xdr:col>
      <xdr:colOff>342900</xdr:colOff>
      <xdr:row>41</xdr:row>
      <xdr:rowOff>177800</xdr:rowOff>
    </xdr:to>
    <xdr:pic>
      <xdr:nvPicPr>
        <xdr:cNvPr id="23" name="Picture 22" descr="Levy County, Florida | Florida Towns and Places">
          <a:extLst>
            <a:ext uri="{FF2B5EF4-FFF2-40B4-BE49-F238E27FC236}">
              <a16:creationId xmlns:a16="http://schemas.microsoft.com/office/drawing/2014/main" id="{75251DFC-928E-8492-B36F-8EC6D51B7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6369050"/>
          <a:ext cx="2781300" cy="165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17</xdr:col>
      <xdr:colOff>228600</xdr:colOff>
      <xdr:row>20</xdr:row>
      <xdr:rowOff>120650</xdr:rowOff>
    </xdr:to>
    <xdr:pic>
      <xdr:nvPicPr>
        <xdr:cNvPr id="26" name="Picture 25" descr="Contact Us – Hamilton County – Official Website">
          <a:extLst>
            <a:ext uri="{FF2B5EF4-FFF2-40B4-BE49-F238E27FC236}">
              <a16:creationId xmlns:a16="http://schemas.microsoft.com/office/drawing/2014/main" id="{0F50EDD8-75F8-4A02-948C-6F96A363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850900"/>
          <a:ext cx="3276600" cy="324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17</xdr:col>
      <xdr:colOff>184150</xdr:colOff>
      <xdr:row>31</xdr:row>
      <xdr:rowOff>158750</xdr:rowOff>
    </xdr:to>
    <xdr:pic>
      <xdr:nvPicPr>
        <xdr:cNvPr id="27" name="Picture 26" descr="Union County Courthouse - Courthouses of Florida">
          <a:extLst>
            <a:ext uri="{FF2B5EF4-FFF2-40B4-BE49-F238E27FC236}">
              <a16:creationId xmlns:a16="http://schemas.microsoft.com/office/drawing/2014/main" id="{CA872A78-9927-41A2-BE04-16C008B20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4343400"/>
          <a:ext cx="3232150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44450</xdr:colOff>
      <xdr:row>33</xdr:row>
      <xdr:rowOff>0</xdr:rowOff>
    </xdr:from>
    <xdr:to>
      <xdr:col>17</xdr:col>
      <xdr:colOff>273050</xdr:colOff>
      <xdr:row>41</xdr:row>
      <xdr:rowOff>158750</xdr:rowOff>
    </xdr:to>
    <xdr:pic>
      <xdr:nvPicPr>
        <xdr:cNvPr id="29" name="Picture 28" descr="List of courthouses in the United States - Wikipedia">
          <a:extLst>
            <a:ext uri="{FF2B5EF4-FFF2-40B4-BE49-F238E27FC236}">
              <a16:creationId xmlns:a16="http://schemas.microsoft.com/office/drawing/2014/main" id="{043838DB-0283-4C7D-8528-A4C121FC1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9650" y="6369050"/>
          <a:ext cx="3276600" cy="163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3174</xdr:rowOff>
    </xdr:from>
    <xdr:to>
      <xdr:col>14</xdr:col>
      <xdr:colOff>533400</xdr:colOff>
      <xdr:row>32</xdr:row>
      <xdr:rowOff>57150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970263B8-6EC4-4804-8C04-655693A74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600" y="365124"/>
          <a:ext cx="8458200" cy="5483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609598</xdr:colOff>
      <xdr:row>1</xdr:row>
      <xdr:rowOff>95250</xdr:rowOff>
    </xdr:from>
    <xdr:to>
      <xdr:col>14</xdr:col>
      <xdr:colOff>342899</xdr:colOff>
      <xdr:row>35</xdr:row>
      <xdr:rowOff>47625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0413BD0-0928-CB96-E41B-94F60EAF3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598" y="276225"/>
          <a:ext cx="8267701" cy="6105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D2BC3-32B3-4423-B42E-F88ED72190C4}">
  <sheetPr>
    <pageSetUpPr fitToPage="1"/>
  </sheetPr>
  <dimension ref="B2:R46"/>
  <sheetViews>
    <sheetView workbookViewId="0">
      <selection activeCell="B2" sqref="B2:R2"/>
    </sheetView>
  </sheetViews>
  <sheetFormatPr defaultRowHeight="14.4" x14ac:dyDescent="0.3"/>
  <sheetData>
    <row r="2" spans="2:18" ht="23.4" x14ac:dyDescent="0.45">
      <c r="B2" s="170" t="s">
        <v>232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</row>
    <row r="6" spans="2:18" ht="19.95" customHeight="1" x14ac:dyDescent="0.7">
      <c r="C6" s="41"/>
      <c r="D6" s="41"/>
      <c r="E6" s="41"/>
      <c r="F6" s="41"/>
      <c r="G6" s="41"/>
      <c r="H6" s="41"/>
    </row>
    <row r="7" spans="2:18" ht="18" customHeight="1" x14ac:dyDescent="0.45">
      <c r="B7" s="23"/>
      <c r="C7" s="23"/>
      <c r="D7" s="43"/>
      <c r="E7" s="43"/>
      <c r="F7" s="43"/>
      <c r="G7" s="23"/>
      <c r="H7" s="23"/>
    </row>
    <row r="8" spans="2:18" ht="19.5" customHeight="1" x14ac:dyDescent="0.6">
      <c r="B8" s="42"/>
      <c r="C8" s="42"/>
      <c r="D8" s="42"/>
      <c r="E8" s="42"/>
      <c r="F8" s="42"/>
      <c r="G8" s="42"/>
      <c r="H8" s="42"/>
    </row>
    <row r="44" spans="2:18" ht="21" x14ac:dyDescent="0.4">
      <c r="B44" s="168" t="s">
        <v>55</v>
      </c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</row>
    <row r="46" spans="2:18" ht="18" x14ac:dyDescent="0.35">
      <c r="B46" s="169" t="s">
        <v>233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</row>
  </sheetData>
  <mergeCells count="3">
    <mergeCell ref="B44:R44"/>
    <mergeCell ref="B46:R46"/>
    <mergeCell ref="B2:R2"/>
  </mergeCells>
  <pageMargins left="0.7" right="0.7" top="0.75" bottom="0.75" header="0.3" footer="0.3"/>
  <pageSetup scale="7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5C970-C34B-4E54-A74D-9C42096511F8}">
  <sheetPr>
    <pageSetUpPr fitToPage="1"/>
  </sheetPr>
  <dimension ref="A1:J16"/>
  <sheetViews>
    <sheetView workbookViewId="0">
      <selection activeCell="C25" sqref="C25"/>
    </sheetView>
  </sheetViews>
  <sheetFormatPr defaultRowHeight="14.4" x14ac:dyDescent="0.3"/>
  <cols>
    <col min="1" max="1" width="11.109375" customWidth="1"/>
    <col min="2" max="2" width="13.77734375" customWidth="1"/>
    <col min="3" max="3" width="13.88671875" customWidth="1"/>
    <col min="4" max="4" width="11.88671875" customWidth="1"/>
    <col min="5" max="5" width="13.44140625" bestFit="1" customWidth="1"/>
    <col min="6" max="6" width="11.33203125" customWidth="1"/>
    <col min="7" max="7" width="14.109375" customWidth="1"/>
    <col min="8" max="8" width="12.109375" bestFit="1" customWidth="1"/>
    <col min="9" max="9" width="14.21875" customWidth="1"/>
    <col min="10" max="10" width="15.6640625" customWidth="1"/>
  </cols>
  <sheetData>
    <row r="1" spans="1:10" ht="21" x14ac:dyDescent="0.4">
      <c r="A1" s="19" t="s">
        <v>122</v>
      </c>
      <c r="B1" s="21"/>
      <c r="C1" s="21"/>
      <c r="D1" s="21"/>
      <c r="E1" s="21"/>
    </row>
    <row r="2" spans="1:10" ht="21" x14ac:dyDescent="0.4">
      <c r="A2" s="17" t="s">
        <v>121</v>
      </c>
      <c r="B2" s="17"/>
      <c r="C2" s="17"/>
      <c r="D2" s="17"/>
      <c r="E2" s="17"/>
    </row>
    <row r="4" spans="1:10" ht="39.450000000000003" customHeight="1" x14ac:dyDescent="0.3">
      <c r="A4" s="44"/>
      <c r="B4" s="176" t="s">
        <v>6</v>
      </c>
      <c r="C4" s="176"/>
      <c r="D4" s="177" t="s">
        <v>34</v>
      </c>
      <c r="E4" s="177"/>
      <c r="F4" s="176" t="s">
        <v>20</v>
      </c>
      <c r="G4" s="176"/>
      <c r="H4" s="176" t="s">
        <v>19</v>
      </c>
      <c r="I4" s="176"/>
      <c r="J4" s="178" t="s">
        <v>24</v>
      </c>
    </row>
    <row r="5" spans="1:10" ht="31.2" x14ac:dyDescent="0.3">
      <c r="A5" s="51" t="s">
        <v>1</v>
      </c>
      <c r="B5" s="52" t="s">
        <v>22</v>
      </c>
      <c r="C5" s="52" t="s">
        <v>23</v>
      </c>
      <c r="D5" s="52" t="s">
        <v>22</v>
      </c>
      <c r="E5" s="52" t="s">
        <v>23</v>
      </c>
      <c r="F5" s="52" t="s">
        <v>22</v>
      </c>
      <c r="G5" s="52" t="s">
        <v>23</v>
      </c>
      <c r="H5" s="52" t="s">
        <v>22</v>
      </c>
      <c r="I5" s="52" t="s">
        <v>23</v>
      </c>
      <c r="J5" s="179"/>
    </row>
    <row r="6" spans="1:10" ht="15.6" x14ac:dyDescent="0.3">
      <c r="A6" s="5" t="s">
        <v>143</v>
      </c>
      <c r="B6" s="54">
        <v>414906</v>
      </c>
      <c r="C6" s="55">
        <v>0</v>
      </c>
      <c r="D6" s="54">
        <v>277206</v>
      </c>
      <c r="E6" s="55">
        <v>37626</v>
      </c>
      <c r="F6" s="54">
        <v>11230</v>
      </c>
      <c r="G6" s="55">
        <v>0</v>
      </c>
      <c r="H6" s="54">
        <v>224651</v>
      </c>
      <c r="I6" s="55">
        <v>39401</v>
      </c>
      <c r="J6" s="56">
        <f t="shared" ref="J6:J16" si="0">SUM(B6:I6)</f>
        <v>1005020</v>
      </c>
    </row>
    <row r="7" spans="1:10" ht="15.6" x14ac:dyDescent="0.3">
      <c r="A7" s="5" t="s">
        <v>150</v>
      </c>
      <c r="B7" s="54">
        <v>116934</v>
      </c>
      <c r="C7" s="55">
        <v>0</v>
      </c>
      <c r="D7" s="54">
        <v>264652</v>
      </c>
      <c r="E7" s="55">
        <v>27044</v>
      </c>
      <c r="F7" s="54">
        <v>3659</v>
      </c>
      <c r="G7" s="55">
        <v>0</v>
      </c>
      <c r="H7" s="54">
        <v>1481201</v>
      </c>
      <c r="I7" s="55">
        <v>1194</v>
      </c>
      <c r="J7" s="56">
        <f t="shared" si="0"/>
        <v>1894684</v>
      </c>
    </row>
    <row r="8" spans="1:10" ht="15.6" x14ac:dyDescent="0.3">
      <c r="A8" s="5" t="s">
        <v>177</v>
      </c>
      <c r="B8" s="54">
        <v>1158641</v>
      </c>
      <c r="C8" s="55">
        <v>0</v>
      </c>
      <c r="D8" s="54">
        <v>534450</v>
      </c>
      <c r="E8" s="55">
        <v>0</v>
      </c>
      <c r="F8" s="54">
        <v>14064</v>
      </c>
      <c r="G8" s="55">
        <v>114</v>
      </c>
      <c r="H8" s="54">
        <v>1455408</v>
      </c>
      <c r="I8" s="55">
        <v>0</v>
      </c>
      <c r="J8" s="56">
        <f t="shared" si="0"/>
        <v>3162677</v>
      </c>
    </row>
    <row r="9" spans="1:10" ht="15.6" x14ac:dyDescent="0.3">
      <c r="A9" s="5" t="s">
        <v>144</v>
      </c>
      <c r="B9" s="54">
        <v>189809</v>
      </c>
      <c r="C9" s="55">
        <v>118073</v>
      </c>
      <c r="D9" s="54">
        <v>94362</v>
      </c>
      <c r="E9" s="55">
        <v>9745</v>
      </c>
      <c r="F9" s="54">
        <v>2247</v>
      </c>
      <c r="G9" s="55">
        <v>0</v>
      </c>
      <c r="H9" s="54">
        <v>218439</v>
      </c>
      <c r="I9" s="55">
        <v>205</v>
      </c>
      <c r="J9" s="56">
        <f t="shared" si="0"/>
        <v>632880</v>
      </c>
    </row>
    <row r="10" spans="1:10" ht="15.6" x14ac:dyDescent="0.3">
      <c r="A10" s="5" t="s">
        <v>140</v>
      </c>
      <c r="B10" s="54">
        <v>192052</v>
      </c>
      <c r="C10" s="55">
        <v>113401</v>
      </c>
      <c r="D10" s="54">
        <v>50955</v>
      </c>
      <c r="E10" s="55">
        <v>7935</v>
      </c>
      <c r="F10" s="54">
        <v>1283</v>
      </c>
      <c r="G10" s="55">
        <v>0</v>
      </c>
      <c r="H10" s="54">
        <v>22972</v>
      </c>
      <c r="I10" s="55">
        <v>0</v>
      </c>
      <c r="J10" s="56">
        <f t="shared" si="0"/>
        <v>388598</v>
      </c>
    </row>
    <row r="11" spans="1:10" ht="15.6" x14ac:dyDescent="0.3">
      <c r="A11" s="5" t="s">
        <v>155</v>
      </c>
      <c r="B11" s="54">
        <v>279169</v>
      </c>
      <c r="C11" s="55">
        <v>11005</v>
      </c>
      <c r="D11" s="54">
        <v>271480</v>
      </c>
      <c r="E11" s="55">
        <v>24282</v>
      </c>
      <c r="F11" s="54">
        <v>11733</v>
      </c>
      <c r="G11" s="55">
        <v>0</v>
      </c>
      <c r="H11" s="54">
        <v>1065073</v>
      </c>
      <c r="I11" s="55">
        <v>12960</v>
      </c>
      <c r="J11" s="56">
        <f t="shared" si="0"/>
        <v>1675702</v>
      </c>
    </row>
    <row r="12" spans="1:10" ht="15.6" x14ac:dyDescent="0.3">
      <c r="A12" s="5" t="s">
        <v>147</v>
      </c>
      <c r="B12" s="54">
        <v>132785</v>
      </c>
      <c r="C12" s="55">
        <v>130555</v>
      </c>
      <c r="D12" s="54">
        <v>79922</v>
      </c>
      <c r="E12" s="55">
        <v>38313</v>
      </c>
      <c r="F12" s="54">
        <v>0</v>
      </c>
      <c r="G12" s="55">
        <v>0</v>
      </c>
      <c r="H12" s="54">
        <v>422337</v>
      </c>
      <c r="I12" s="55">
        <v>0</v>
      </c>
      <c r="J12" s="56">
        <f t="shared" si="0"/>
        <v>803912</v>
      </c>
    </row>
    <row r="13" spans="1:10" ht="15.6" x14ac:dyDescent="0.3">
      <c r="A13" s="5" t="s">
        <v>157</v>
      </c>
      <c r="B13" s="54">
        <v>796291</v>
      </c>
      <c r="C13" s="55">
        <v>19940</v>
      </c>
      <c r="D13" s="54">
        <v>425086</v>
      </c>
      <c r="E13" s="55">
        <v>134496</v>
      </c>
      <c r="F13" s="54">
        <v>4985</v>
      </c>
      <c r="G13" s="55">
        <v>4820</v>
      </c>
      <c r="H13" s="54">
        <v>713322</v>
      </c>
      <c r="I13" s="55">
        <v>54</v>
      </c>
      <c r="J13" s="56">
        <f t="shared" si="0"/>
        <v>2098994</v>
      </c>
    </row>
    <row r="14" spans="1:10" ht="15.6" x14ac:dyDescent="0.3">
      <c r="A14" s="5" t="s">
        <v>142</v>
      </c>
      <c r="B14" s="54">
        <v>115002</v>
      </c>
      <c r="C14" s="55">
        <v>125</v>
      </c>
      <c r="D14" s="54">
        <v>52967</v>
      </c>
      <c r="E14" s="55">
        <v>3761</v>
      </c>
      <c r="F14" s="54">
        <v>2038</v>
      </c>
      <c r="G14" s="55">
        <v>0</v>
      </c>
      <c r="H14" s="54">
        <v>77436</v>
      </c>
      <c r="I14" s="55">
        <v>250</v>
      </c>
      <c r="J14" s="56">
        <f t="shared" si="0"/>
        <v>251579</v>
      </c>
    </row>
    <row r="15" spans="1:10" ht="15.6" x14ac:dyDescent="0.3">
      <c r="A15" s="5"/>
      <c r="B15" s="114"/>
      <c r="C15" s="114"/>
      <c r="D15" s="114"/>
      <c r="E15" s="114"/>
      <c r="F15" s="114"/>
      <c r="G15" s="114"/>
      <c r="H15" s="114"/>
      <c r="I15" s="114"/>
      <c r="J15" s="56"/>
    </row>
    <row r="16" spans="1:10" ht="15.6" x14ac:dyDescent="0.3">
      <c r="A16" s="5" t="s">
        <v>176</v>
      </c>
      <c r="B16" s="54">
        <v>3935333</v>
      </c>
      <c r="C16" s="126">
        <v>42.5</v>
      </c>
      <c r="D16" s="54">
        <v>1094898</v>
      </c>
      <c r="E16" s="55">
        <v>17154</v>
      </c>
      <c r="F16" s="54">
        <v>109268</v>
      </c>
      <c r="G16" s="55">
        <v>0</v>
      </c>
      <c r="H16" s="54">
        <v>5789436</v>
      </c>
      <c r="I16" s="55">
        <v>36525</v>
      </c>
      <c r="J16" s="56">
        <f t="shared" si="0"/>
        <v>10982656.5</v>
      </c>
    </row>
  </sheetData>
  <mergeCells count="5">
    <mergeCell ref="B4:C4"/>
    <mergeCell ref="D4:E4"/>
    <mergeCell ref="F4:G4"/>
    <mergeCell ref="H4:I4"/>
    <mergeCell ref="J4:J5"/>
  </mergeCells>
  <pageMargins left="0.7" right="0.7" top="0.75" bottom="0.75" header="0.3" footer="0.3"/>
  <pageSetup scale="93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3F8C6-2CAE-4CD3-A9F7-207B38432F3F}">
  <sheetPr>
    <pageSetUpPr fitToPage="1"/>
  </sheetPr>
  <dimension ref="A1:V106"/>
  <sheetViews>
    <sheetView tabSelected="1" topLeftCell="A33" zoomScale="89" zoomScaleNormal="89" workbookViewId="0">
      <selection activeCell="Z19" sqref="Z18:Z19"/>
    </sheetView>
  </sheetViews>
  <sheetFormatPr defaultRowHeight="14.4" x14ac:dyDescent="0.3"/>
  <cols>
    <col min="1" max="1" width="12.77734375" customWidth="1"/>
    <col min="2" max="2" width="10.109375" customWidth="1"/>
    <col min="3" max="3" width="9.6640625" customWidth="1"/>
    <col min="4" max="4" width="14.5546875" customWidth="1"/>
    <col min="5" max="5" width="12.77734375" customWidth="1"/>
    <col min="6" max="6" width="16.44140625" customWidth="1"/>
    <col min="7" max="9" width="14.6640625" customWidth="1"/>
    <col min="10" max="10" width="13.109375" customWidth="1"/>
    <col min="11" max="11" width="4.109375" customWidth="1"/>
    <col min="12" max="12" width="13.88671875" customWidth="1"/>
    <col min="13" max="13" width="11.88671875" bestFit="1" customWidth="1"/>
    <col min="14" max="14" width="14.6640625" customWidth="1"/>
    <col min="15" max="15" width="14.88671875" customWidth="1"/>
    <col min="16" max="16" width="12.5546875" customWidth="1"/>
    <col min="17" max="17" width="16.6640625" customWidth="1"/>
    <col min="18" max="19" width="14.33203125" customWidth="1"/>
    <col min="20" max="20" width="12.5546875" customWidth="1"/>
    <col min="21" max="21" width="14" customWidth="1"/>
    <col min="22" max="22" width="5.6640625" style="199" customWidth="1"/>
    <col min="23" max="23" width="11" customWidth="1"/>
    <col min="24" max="24" width="14.6640625" customWidth="1"/>
    <col min="25" max="25" width="12" customWidth="1"/>
    <col min="26" max="29" width="13.21875" customWidth="1"/>
    <col min="30" max="30" width="12" customWidth="1"/>
    <col min="31" max="31" width="4.77734375" customWidth="1"/>
    <col min="32" max="32" width="15.44140625" customWidth="1"/>
    <col min="33" max="33" width="14.6640625" bestFit="1" customWidth="1"/>
    <col min="34" max="34" width="13.6640625" customWidth="1"/>
    <col min="35" max="35" width="17" customWidth="1"/>
    <col min="36" max="37" width="16.33203125" customWidth="1"/>
    <col min="38" max="38" width="13.109375" customWidth="1"/>
    <col min="39" max="39" width="14" customWidth="1"/>
  </cols>
  <sheetData>
    <row r="1" spans="1:22" ht="25.8" x14ac:dyDescent="0.5">
      <c r="A1" s="19" t="s">
        <v>239</v>
      </c>
      <c r="B1" s="19"/>
      <c r="C1" s="19"/>
      <c r="D1" s="19"/>
      <c r="E1" s="19"/>
      <c r="F1" s="19"/>
    </row>
    <row r="2" spans="1:22" ht="21" x14ac:dyDescent="0.4">
      <c r="A2" s="19" t="s">
        <v>131</v>
      </c>
      <c r="B2" s="19"/>
      <c r="C2" s="19"/>
      <c r="D2" s="19"/>
      <c r="E2" s="19"/>
      <c r="F2" s="19"/>
    </row>
    <row r="4" spans="1:22" x14ac:dyDescent="0.3">
      <c r="C4" s="16"/>
      <c r="D4" s="180" t="s">
        <v>6</v>
      </c>
      <c r="E4" s="181"/>
      <c r="F4" s="181"/>
      <c r="G4" s="181"/>
      <c r="H4" s="181"/>
      <c r="I4" s="181"/>
      <c r="J4" s="181"/>
      <c r="K4" s="130"/>
      <c r="L4" s="130"/>
      <c r="M4" s="130"/>
      <c r="O4" s="182" t="s">
        <v>132</v>
      </c>
      <c r="P4" s="182"/>
      <c r="Q4" s="182"/>
      <c r="R4" s="182"/>
      <c r="S4" s="182"/>
      <c r="T4" s="182"/>
      <c r="U4" s="182"/>
      <c r="V4" s="200"/>
    </row>
    <row r="5" spans="1:22" ht="43.2" x14ac:dyDescent="0.3">
      <c r="A5" s="5" t="s">
        <v>1</v>
      </c>
      <c r="B5" s="75" t="s">
        <v>181</v>
      </c>
      <c r="C5" s="75" t="s">
        <v>37</v>
      </c>
      <c r="D5" s="98" t="s">
        <v>133</v>
      </c>
      <c r="E5" s="98" t="s">
        <v>134</v>
      </c>
      <c r="F5" s="98" t="s">
        <v>135</v>
      </c>
      <c r="G5" s="98" t="s">
        <v>136</v>
      </c>
      <c r="H5" s="145" t="s">
        <v>253</v>
      </c>
      <c r="I5" s="145" t="s">
        <v>254</v>
      </c>
      <c r="J5" s="98" t="s">
        <v>137</v>
      </c>
      <c r="K5" s="141"/>
      <c r="L5" s="100" t="s">
        <v>248</v>
      </c>
      <c r="M5" s="100" t="s">
        <v>249</v>
      </c>
      <c r="N5" s="100" t="s">
        <v>250</v>
      </c>
      <c r="O5" s="131" t="s">
        <v>133</v>
      </c>
      <c r="P5" s="4" t="s">
        <v>134</v>
      </c>
      <c r="Q5" s="4" t="s">
        <v>135</v>
      </c>
      <c r="R5" s="4" t="s">
        <v>138</v>
      </c>
      <c r="S5" s="13" t="s">
        <v>253</v>
      </c>
      <c r="T5" s="13" t="s">
        <v>251</v>
      </c>
      <c r="U5" s="4" t="s">
        <v>137</v>
      </c>
      <c r="V5" s="201"/>
    </row>
    <row r="6" spans="1:22" x14ac:dyDescent="0.3">
      <c r="A6" s="5" t="s">
        <v>139</v>
      </c>
      <c r="B6" s="75">
        <v>1</v>
      </c>
      <c r="C6" s="75">
        <v>233</v>
      </c>
      <c r="D6" s="14">
        <v>344682.88</v>
      </c>
      <c r="E6" s="14">
        <v>92203</v>
      </c>
      <c r="F6" s="14">
        <v>0</v>
      </c>
      <c r="G6" s="14">
        <f>(D6+E6+F6)</f>
        <v>436885.88</v>
      </c>
      <c r="H6" s="7">
        <f>(D6+E6)/C6</f>
        <v>1875.04669527897</v>
      </c>
      <c r="I6" s="7">
        <f>(G6/C6)</f>
        <v>1875.04669527897</v>
      </c>
      <c r="J6" s="14">
        <v>95153</v>
      </c>
      <c r="K6" s="142"/>
      <c r="L6" s="138">
        <v>256</v>
      </c>
      <c r="M6" s="138">
        <v>182</v>
      </c>
      <c r="N6" s="138">
        <f>SUM(L6:M6)</f>
        <v>438</v>
      </c>
      <c r="O6" s="132">
        <v>92393</v>
      </c>
      <c r="P6" s="14">
        <v>24935</v>
      </c>
      <c r="Q6" s="14">
        <v>4788.49</v>
      </c>
      <c r="R6" s="14">
        <f>(O6+P6+Q6)</f>
        <v>122116.49</v>
      </c>
      <c r="S6" s="154">
        <f>(O6+P6)/N6</f>
        <v>267.87214611872145</v>
      </c>
      <c r="T6" s="154">
        <f>(R6/N6)</f>
        <v>278.80477168949773</v>
      </c>
      <c r="U6" s="14">
        <v>30307.86</v>
      </c>
      <c r="V6" s="33"/>
    </row>
    <row r="7" spans="1:22" x14ac:dyDescent="0.3">
      <c r="A7" s="128" t="s">
        <v>140</v>
      </c>
      <c r="B7" s="75">
        <v>1</v>
      </c>
      <c r="C7" s="75">
        <v>76</v>
      </c>
      <c r="D7" s="79">
        <v>23258</v>
      </c>
      <c r="E7" s="79">
        <v>168794</v>
      </c>
      <c r="F7" s="79">
        <v>113401</v>
      </c>
      <c r="G7" s="79">
        <f>(D7+E7+F7)</f>
        <v>305453</v>
      </c>
      <c r="H7" s="7">
        <f t="shared" ref="H7:H53" si="0">(D7+E7)/C7</f>
        <v>2527</v>
      </c>
      <c r="I7" s="7">
        <f t="shared" ref="I7:I9" si="1">(G7/C7)</f>
        <v>4019.1184210526317</v>
      </c>
      <c r="J7" s="79">
        <v>30761</v>
      </c>
      <c r="K7" s="142"/>
      <c r="L7" s="138">
        <v>70</v>
      </c>
      <c r="M7" s="138">
        <v>68</v>
      </c>
      <c r="N7" s="138">
        <f>SUM(L7:M7)</f>
        <v>138</v>
      </c>
      <c r="O7" s="133">
        <v>15047</v>
      </c>
      <c r="P7" s="79">
        <v>35908</v>
      </c>
      <c r="Q7" s="79">
        <v>7935</v>
      </c>
      <c r="R7" s="79">
        <f>(O7+P7+Q7)</f>
        <v>58890</v>
      </c>
      <c r="S7" s="154">
        <f t="shared" ref="S7:S53" si="2">(O7+P7)/N7</f>
        <v>369.23913043478262</v>
      </c>
      <c r="T7" s="154">
        <f t="shared" ref="T7:T9" si="3">(R7/N7)</f>
        <v>426.73913043478262</v>
      </c>
      <c r="U7" s="79">
        <v>39421</v>
      </c>
      <c r="V7" s="33"/>
    </row>
    <row r="8" spans="1:22" x14ac:dyDescent="0.3">
      <c r="A8" s="5" t="s">
        <v>141</v>
      </c>
      <c r="B8" s="75">
        <v>1</v>
      </c>
      <c r="C8" s="75">
        <v>139</v>
      </c>
      <c r="D8" s="14">
        <v>32672.47</v>
      </c>
      <c r="E8" s="14">
        <v>35857</v>
      </c>
      <c r="F8" s="14">
        <v>9008.7800000000007</v>
      </c>
      <c r="G8" s="14">
        <f>(D8+E8+F8)</f>
        <v>77538.25</v>
      </c>
      <c r="H8" s="7">
        <f t="shared" si="0"/>
        <v>493.01776978417269</v>
      </c>
      <c r="I8" s="7">
        <f t="shared" si="1"/>
        <v>557.82913669064749</v>
      </c>
      <c r="J8" s="14">
        <v>34957</v>
      </c>
      <c r="K8" s="142"/>
      <c r="L8" s="138">
        <v>116</v>
      </c>
      <c r="M8" s="138">
        <v>130</v>
      </c>
      <c r="N8" s="138">
        <f>SUM(L8:M8)</f>
        <v>246</v>
      </c>
      <c r="O8" s="132">
        <v>25886.31</v>
      </c>
      <c r="P8" s="14">
        <v>8875.64</v>
      </c>
      <c r="Q8" s="14">
        <v>8074.25</v>
      </c>
      <c r="R8" s="14">
        <f>(O8+P8+Q8)</f>
        <v>42836.2</v>
      </c>
      <c r="S8" s="154">
        <f t="shared" si="2"/>
        <v>141.30873983739835</v>
      </c>
      <c r="T8" s="154">
        <f t="shared" si="3"/>
        <v>174.13089430894308</v>
      </c>
      <c r="U8" s="14">
        <v>33633.620000000003</v>
      </c>
      <c r="V8" s="33"/>
    </row>
    <row r="9" spans="1:22" x14ac:dyDescent="0.3">
      <c r="A9" s="128" t="s">
        <v>142</v>
      </c>
      <c r="B9" s="75">
        <v>1</v>
      </c>
      <c r="C9" s="75">
        <v>187</v>
      </c>
      <c r="D9" s="79">
        <v>63251.25</v>
      </c>
      <c r="E9" s="79">
        <v>51751</v>
      </c>
      <c r="F9" s="79">
        <v>125</v>
      </c>
      <c r="G9" s="79">
        <f>(D9+E9+F9)</f>
        <v>115127.25</v>
      </c>
      <c r="H9" s="7">
        <f t="shared" si="0"/>
        <v>614.98529411764707</v>
      </c>
      <c r="I9" s="7">
        <f t="shared" si="1"/>
        <v>615.653743315508</v>
      </c>
      <c r="J9" s="79">
        <v>44575</v>
      </c>
      <c r="K9" s="142"/>
      <c r="L9" s="138">
        <v>108</v>
      </c>
      <c r="M9" s="138">
        <v>127</v>
      </c>
      <c r="N9" s="138">
        <f>SUM(L9:M9)</f>
        <v>235</v>
      </c>
      <c r="O9" s="133">
        <v>36254.5</v>
      </c>
      <c r="P9" s="79">
        <v>16713</v>
      </c>
      <c r="Q9" s="79">
        <v>3761.5</v>
      </c>
      <c r="R9" s="79">
        <f>(O9+P9+Q9)</f>
        <v>56729</v>
      </c>
      <c r="S9" s="154">
        <f t="shared" si="2"/>
        <v>225.39361702127658</v>
      </c>
      <c r="T9" s="154">
        <f t="shared" si="3"/>
        <v>241.4</v>
      </c>
      <c r="U9" s="79">
        <v>44367.51</v>
      </c>
      <c r="V9" s="33"/>
    </row>
    <row r="10" spans="1:22" x14ac:dyDescent="0.3">
      <c r="A10" s="107"/>
      <c r="B10" s="2"/>
      <c r="C10" s="2"/>
      <c r="D10" s="7"/>
      <c r="E10" s="7"/>
      <c r="F10" s="7"/>
      <c r="G10" s="7"/>
      <c r="H10" s="7"/>
      <c r="I10" s="7"/>
      <c r="J10" s="7"/>
      <c r="K10" s="142"/>
      <c r="L10" s="136"/>
      <c r="M10" s="136"/>
      <c r="N10" s="136"/>
      <c r="O10" s="134"/>
      <c r="P10" s="7"/>
      <c r="Q10" s="7"/>
      <c r="R10" s="7"/>
      <c r="S10" s="154"/>
      <c r="T10" s="154"/>
      <c r="U10" s="7"/>
      <c r="V10" s="33"/>
    </row>
    <row r="11" spans="1:22" x14ac:dyDescent="0.3">
      <c r="A11" s="128" t="s">
        <v>143</v>
      </c>
      <c r="B11" s="75">
        <v>2</v>
      </c>
      <c r="C11" s="75">
        <v>436</v>
      </c>
      <c r="D11" s="79">
        <v>305672.09999999998</v>
      </c>
      <c r="E11" s="79">
        <v>109234.61</v>
      </c>
      <c r="F11" s="79">
        <v>0</v>
      </c>
      <c r="G11" s="79">
        <f t="shared" ref="G11:G21" si="4">SUM(D11:F11)</f>
        <v>414906.70999999996</v>
      </c>
      <c r="H11" s="7">
        <f t="shared" si="0"/>
        <v>951.62089449541281</v>
      </c>
      <c r="I11" s="7">
        <f>(G11/C11)</f>
        <v>951.62089449541281</v>
      </c>
      <c r="J11" s="79">
        <v>192364</v>
      </c>
      <c r="K11" s="142"/>
      <c r="L11" s="138">
        <v>480</v>
      </c>
      <c r="M11" s="138">
        <v>387</v>
      </c>
      <c r="N11" s="138">
        <f t="shared" ref="N11:N21" si="5">SUM(L11:M11)</f>
        <v>867</v>
      </c>
      <c r="O11" s="133">
        <v>196769.75</v>
      </c>
      <c r="P11" s="79">
        <v>80437.600000000006</v>
      </c>
      <c r="Q11" s="79">
        <v>37626.9</v>
      </c>
      <c r="R11" s="79">
        <f t="shared" ref="R11:R21" si="6">SUM(O11:Q11)</f>
        <v>314834.25</v>
      </c>
      <c r="S11" s="154">
        <f t="shared" si="2"/>
        <v>319.73166089965395</v>
      </c>
      <c r="T11" s="154">
        <f>(R11/N11)</f>
        <v>363.13062283737025</v>
      </c>
      <c r="U11" s="79">
        <v>227166.64</v>
      </c>
      <c r="V11" s="33"/>
    </row>
    <row r="12" spans="1:22" x14ac:dyDescent="0.3">
      <c r="A12" s="5" t="s">
        <v>114</v>
      </c>
      <c r="B12" s="75">
        <v>2</v>
      </c>
      <c r="C12" s="75">
        <v>453</v>
      </c>
      <c r="D12" s="14">
        <v>179883.73</v>
      </c>
      <c r="E12" s="14">
        <v>25417.599999999999</v>
      </c>
      <c r="F12" s="14">
        <v>35870.019999999997</v>
      </c>
      <c r="G12" s="14">
        <f t="shared" si="4"/>
        <v>241171.35</v>
      </c>
      <c r="H12" s="7">
        <f t="shared" si="0"/>
        <v>453.20381898454752</v>
      </c>
      <c r="I12" s="7">
        <f t="shared" ref="I12:I21" si="7">(G12/C12)</f>
        <v>532.38708609271521</v>
      </c>
      <c r="J12" s="14">
        <v>96206.14</v>
      </c>
      <c r="K12" s="142"/>
      <c r="L12" s="138">
        <v>317</v>
      </c>
      <c r="M12" s="138">
        <v>224</v>
      </c>
      <c r="N12" s="138">
        <f t="shared" si="5"/>
        <v>541</v>
      </c>
      <c r="O12" s="132">
        <v>42180.15</v>
      </c>
      <c r="P12" s="14">
        <v>5387.1</v>
      </c>
      <c r="Q12" s="14">
        <v>4250</v>
      </c>
      <c r="R12" s="14">
        <f t="shared" si="6"/>
        <v>51817.25</v>
      </c>
      <c r="S12" s="154">
        <f t="shared" si="2"/>
        <v>87.924676524953796</v>
      </c>
      <c r="T12" s="154">
        <f t="shared" ref="T12:T21" si="8">(R12/N12)</f>
        <v>95.780499075785585</v>
      </c>
      <c r="U12" s="14">
        <v>38453.5</v>
      </c>
      <c r="V12" s="33"/>
    </row>
    <row r="13" spans="1:22" x14ac:dyDescent="0.3">
      <c r="A13" s="5" t="s">
        <v>0</v>
      </c>
      <c r="B13" s="75">
        <v>2</v>
      </c>
      <c r="C13" s="75">
        <v>200</v>
      </c>
      <c r="D13" s="14">
        <v>73439.289999999994</v>
      </c>
      <c r="E13" s="14">
        <v>54003</v>
      </c>
      <c r="F13" s="14">
        <v>2233.71</v>
      </c>
      <c r="G13" s="14">
        <f t="shared" si="4"/>
        <v>129676</v>
      </c>
      <c r="H13" s="7">
        <f t="shared" si="0"/>
        <v>637.21145000000001</v>
      </c>
      <c r="I13" s="7">
        <f t="shared" si="7"/>
        <v>648.38</v>
      </c>
      <c r="J13" s="14">
        <v>66812.42</v>
      </c>
      <c r="K13" s="142"/>
      <c r="L13" s="138">
        <v>589</v>
      </c>
      <c r="M13" s="138">
        <v>230</v>
      </c>
      <c r="N13" s="138">
        <f t="shared" si="5"/>
        <v>819</v>
      </c>
      <c r="O13" s="132">
        <v>114109.67</v>
      </c>
      <c r="P13" s="14">
        <v>34490.01</v>
      </c>
      <c r="Q13" s="14">
        <v>13206.32</v>
      </c>
      <c r="R13" s="14">
        <f t="shared" si="6"/>
        <v>161806</v>
      </c>
      <c r="S13" s="154">
        <f t="shared" si="2"/>
        <v>181.44039072039072</v>
      </c>
      <c r="T13" s="154">
        <f t="shared" si="8"/>
        <v>197.56532356532355</v>
      </c>
      <c r="U13" s="14">
        <v>155445.37</v>
      </c>
      <c r="V13" s="33"/>
    </row>
    <row r="14" spans="1:22" x14ac:dyDescent="0.3">
      <c r="A14" s="128" t="s">
        <v>144</v>
      </c>
      <c r="B14" s="75">
        <v>2</v>
      </c>
      <c r="C14" s="75">
        <v>214</v>
      </c>
      <c r="D14" s="79">
        <v>74331</v>
      </c>
      <c r="E14" s="79">
        <v>115478</v>
      </c>
      <c r="F14" s="79">
        <v>118073</v>
      </c>
      <c r="G14" s="79">
        <f t="shared" si="4"/>
        <v>307882</v>
      </c>
      <c r="H14" s="7">
        <f t="shared" si="0"/>
        <v>886.95794392523362</v>
      </c>
      <c r="I14" s="7">
        <f t="shared" si="7"/>
        <v>1438.7009345794393</v>
      </c>
      <c r="J14" s="79">
        <v>64799</v>
      </c>
      <c r="K14" s="142"/>
      <c r="L14" s="138">
        <v>294</v>
      </c>
      <c r="M14" s="138">
        <v>296</v>
      </c>
      <c r="N14" s="138">
        <f t="shared" si="5"/>
        <v>590</v>
      </c>
      <c r="O14" s="133">
        <v>73732</v>
      </c>
      <c r="P14" s="79">
        <v>20630</v>
      </c>
      <c r="Q14" s="79">
        <v>9745</v>
      </c>
      <c r="R14" s="79">
        <f t="shared" si="6"/>
        <v>104107</v>
      </c>
      <c r="S14" s="154">
        <f t="shared" si="2"/>
        <v>159.93559322033897</v>
      </c>
      <c r="T14" s="154">
        <f t="shared" si="8"/>
        <v>176.45254237288137</v>
      </c>
      <c r="U14" s="79">
        <v>84022</v>
      </c>
      <c r="V14" s="33"/>
    </row>
    <row r="15" spans="1:22" x14ac:dyDescent="0.3">
      <c r="A15" s="5" t="s">
        <v>145</v>
      </c>
      <c r="B15" s="75">
        <v>2</v>
      </c>
      <c r="C15" s="75">
        <v>128</v>
      </c>
      <c r="D15" s="14">
        <v>223928.3</v>
      </c>
      <c r="E15" s="14">
        <v>28264</v>
      </c>
      <c r="F15" s="14">
        <v>4360</v>
      </c>
      <c r="G15" s="14">
        <f t="shared" si="4"/>
        <v>256552.3</v>
      </c>
      <c r="H15" s="7">
        <f t="shared" si="0"/>
        <v>1970.2523437499999</v>
      </c>
      <c r="I15" s="7">
        <f t="shared" si="7"/>
        <v>2004.3148437499999</v>
      </c>
      <c r="J15" s="14">
        <v>51034.27</v>
      </c>
      <c r="K15" s="142"/>
      <c r="L15" s="138">
        <v>165</v>
      </c>
      <c r="M15" s="138">
        <v>377</v>
      </c>
      <c r="N15" s="138">
        <f t="shared" si="5"/>
        <v>542</v>
      </c>
      <c r="O15" s="132">
        <v>77463.100000000006</v>
      </c>
      <c r="P15" s="14">
        <v>28699.9</v>
      </c>
      <c r="Q15" s="14">
        <v>37320.800000000003</v>
      </c>
      <c r="R15" s="14">
        <f t="shared" si="6"/>
        <v>143483.79999999999</v>
      </c>
      <c r="S15" s="154">
        <f t="shared" si="2"/>
        <v>195.87269372693726</v>
      </c>
      <c r="T15" s="154">
        <f t="shared" si="8"/>
        <v>264.73025830258302</v>
      </c>
      <c r="U15" s="14">
        <v>125112.24</v>
      </c>
      <c r="V15" s="33"/>
    </row>
    <row r="16" spans="1:22" x14ac:dyDescent="0.3">
      <c r="A16" s="5" t="s">
        <v>146</v>
      </c>
      <c r="B16" s="75">
        <v>2</v>
      </c>
      <c r="C16" s="75">
        <v>192</v>
      </c>
      <c r="D16" s="14">
        <v>159526</v>
      </c>
      <c r="E16" s="14">
        <v>51464</v>
      </c>
      <c r="F16" s="14">
        <v>34843</v>
      </c>
      <c r="G16" s="14">
        <f t="shared" si="4"/>
        <v>245833</v>
      </c>
      <c r="H16" s="7">
        <f t="shared" si="0"/>
        <v>1098.90625</v>
      </c>
      <c r="I16" s="7">
        <f t="shared" si="7"/>
        <v>1280.3802083333333</v>
      </c>
      <c r="J16" s="14">
        <v>91594.83</v>
      </c>
      <c r="K16" s="142"/>
      <c r="L16" s="138">
        <v>510</v>
      </c>
      <c r="M16" s="138">
        <v>197</v>
      </c>
      <c r="N16" s="138">
        <f t="shared" si="5"/>
        <v>707</v>
      </c>
      <c r="O16" s="132">
        <v>124196</v>
      </c>
      <c r="P16" s="14">
        <v>26014.75</v>
      </c>
      <c r="Q16" s="14">
        <v>44003</v>
      </c>
      <c r="R16" s="14">
        <f t="shared" si="6"/>
        <v>194213.75</v>
      </c>
      <c r="S16" s="154">
        <f t="shared" si="2"/>
        <v>212.46216407355021</v>
      </c>
      <c r="T16" s="154">
        <f t="shared" si="8"/>
        <v>274.70120226308347</v>
      </c>
      <c r="U16" s="14">
        <v>116444.39</v>
      </c>
      <c r="V16" s="33"/>
    </row>
    <row r="17" spans="1:22" x14ac:dyDescent="0.3">
      <c r="A17" s="128" t="s">
        <v>147</v>
      </c>
      <c r="B17" s="75">
        <v>2</v>
      </c>
      <c r="C17" s="75">
        <v>251</v>
      </c>
      <c r="D17" s="79">
        <v>47950.22</v>
      </c>
      <c r="E17" s="79">
        <v>84835.520000000004</v>
      </c>
      <c r="F17" s="79">
        <v>130555.2</v>
      </c>
      <c r="G17" s="79">
        <f t="shared" si="4"/>
        <v>263340.94</v>
      </c>
      <c r="H17" s="7">
        <f t="shared" si="0"/>
        <v>529.02685258964141</v>
      </c>
      <c r="I17" s="7">
        <f t="shared" si="7"/>
        <v>1049.167091633466</v>
      </c>
      <c r="J17" s="79">
        <v>213404.21</v>
      </c>
      <c r="K17" s="142"/>
      <c r="L17" s="138">
        <v>113</v>
      </c>
      <c r="M17" s="138">
        <v>533</v>
      </c>
      <c r="N17" s="138">
        <f t="shared" si="5"/>
        <v>646</v>
      </c>
      <c r="O17" s="133">
        <v>59231.64</v>
      </c>
      <c r="P17" s="79">
        <v>20691.77</v>
      </c>
      <c r="Q17" s="79">
        <v>38313</v>
      </c>
      <c r="R17" s="79">
        <f t="shared" si="6"/>
        <v>118236.41</v>
      </c>
      <c r="S17" s="154">
        <f t="shared" si="2"/>
        <v>123.72044891640867</v>
      </c>
      <c r="T17" s="154">
        <f t="shared" si="8"/>
        <v>183.0284984520124</v>
      </c>
      <c r="U17" s="79">
        <v>84675</v>
      </c>
      <c r="V17" s="33"/>
    </row>
    <row r="18" spans="1:22" x14ac:dyDescent="0.3">
      <c r="A18" s="5" t="s">
        <v>148</v>
      </c>
      <c r="B18" s="75">
        <v>2</v>
      </c>
      <c r="C18" s="75">
        <v>491</v>
      </c>
      <c r="D18" s="14">
        <v>671217.67</v>
      </c>
      <c r="E18" s="14">
        <v>187959.25</v>
      </c>
      <c r="F18" s="14">
        <v>91450</v>
      </c>
      <c r="G18" s="14">
        <f t="shared" si="4"/>
        <v>950626.92</v>
      </c>
      <c r="H18" s="7">
        <f t="shared" si="0"/>
        <v>1749.8511608961305</v>
      </c>
      <c r="I18" s="7">
        <f t="shared" si="7"/>
        <v>1936.1037067209777</v>
      </c>
      <c r="J18" s="14">
        <v>267905.06</v>
      </c>
      <c r="K18" s="142"/>
      <c r="L18" s="138">
        <v>502</v>
      </c>
      <c r="M18" s="138">
        <v>388</v>
      </c>
      <c r="N18" s="138">
        <f t="shared" si="5"/>
        <v>890</v>
      </c>
      <c r="O18" s="132">
        <v>239335.18</v>
      </c>
      <c r="P18" s="14">
        <v>92629.9</v>
      </c>
      <c r="Q18" s="14">
        <v>29035</v>
      </c>
      <c r="R18" s="14">
        <f t="shared" si="6"/>
        <v>361000.07999999996</v>
      </c>
      <c r="S18" s="154">
        <f t="shared" si="2"/>
        <v>372.99447191011234</v>
      </c>
      <c r="T18" s="154">
        <f t="shared" si="8"/>
        <v>405.61806741573031</v>
      </c>
      <c r="U18" s="14">
        <v>223438.49</v>
      </c>
      <c r="V18" s="33"/>
    </row>
    <row r="19" spans="1:22" x14ac:dyDescent="0.3">
      <c r="A19" s="5" t="s">
        <v>110</v>
      </c>
      <c r="B19" s="75">
        <v>2</v>
      </c>
      <c r="C19" s="75">
        <v>215</v>
      </c>
      <c r="D19" s="14">
        <v>75548</v>
      </c>
      <c r="E19" s="14">
        <v>505</v>
      </c>
      <c r="F19" s="14">
        <v>8229</v>
      </c>
      <c r="G19" s="14">
        <f t="shared" si="4"/>
        <v>84282</v>
      </c>
      <c r="H19" s="7">
        <f t="shared" si="0"/>
        <v>353.73488372093021</v>
      </c>
      <c r="I19" s="7">
        <f t="shared" si="7"/>
        <v>392.00930232558142</v>
      </c>
      <c r="J19" s="14">
        <v>31746</v>
      </c>
      <c r="K19" s="142"/>
      <c r="L19" s="138">
        <v>138</v>
      </c>
      <c r="M19" s="138">
        <v>261</v>
      </c>
      <c r="N19" s="138">
        <f t="shared" si="5"/>
        <v>399</v>
      </c>
      <c r="O19" s="132">
        <v>41355</v>
      </c>
      <c r="P19" s="14">
        <v>452</v>
      </c>
      <c r="Q19" s="14">
        <v>75335</v>
      </c>
      <c r="R19" s="14">
        <f t="shared" si="6"/>
        <v>117142</v>
      </c>
      <c r="S19" s="154">
        <f t="shared" si="2"/>
        <v>104.77944862155388</v>
      </c>
      <c r="T19" s="154">
        <f t="shared" si="8"/>
        <v>293.58897243107771</v>
      </c>
      <c r="U19" s="14">
        <v>26133</v>
      </c>
      <c r="V19" s="33"/>
    </row>
    <row r="20" spans="1:22" x14ac:dyDescent="0.3">
      <c r="A20" s="5" t="s">
        <v>115</v>
      </c>
      <c r="B20" s="75">
        <v>2</v>
      </c>
      <c r="C20" s="75">
        <v>494</v>
      </c>
      <c r="D20" s="14">
        <v>386169.65</v>
      </c>
      <c r="E20" s="14">
        <v>62523.5</v>
      </c>
      <c r="F20" s="14">
        <v>5000</v>
      </c>
      <c r="G20" s="14">
        <f t="shared" si="4"/>
        <v>453693.15</v>
      </c>
      <c r="H20" s="7">
        <f t="shared" si="0"/>
        <v>908.28572874493932</v>
      </c>
      <c r="I20" s="7">
        <f t="shared" si="7"/>
        <v>918.40718623481791</v>
      </c>
      <c r="J20" s="14">
        <v>164900.65</v>
      </c>
      <c r="K20" s="142"/>
      <c r="L20" s="138">
        <v>529</v>
      </c>
      <c r="M20" s="138">
        <v>340</v>
      </c>
      <c r="N20" s="138">
        <f t="shared" si="5"/>
        <v>869</v>
      </c>
      <c r="O20" s="132">
        <v>95243.39</v>
      </c>
      <c r="P20" s="14">
        <v>26077</v>
      </c>
      <c r="Q20" s="14">
        <v>117597.11</v>
      </c>
      <c r="R20" s="14">
        <f t="shared" si="6"/>
        <v>238917.5</v>
      </c>
      <c r="S20" s="154">
        <f t="shared" si="2"/>
        <v>139.60919447640967</v>
      </c>
      <c r="T20" s="154">
        <f t="shared" si="8"/>
        <v>274.93383199079403</v>
      </c>
      <c r="U20" s="14">
        <v>132162.15</v>
      </c>
      <c r="V20" s="33"/>
    </row>
    <row r="21" spans="1:22" x14ac:dyDescent="0.3">
      <c r="A21" s="5" t="s">
        <v>149</v>
      </c>
      <c r="B21" s="75">
        <v>2</v>
      </c>
      <c r="C21" s="75">
        <v>342</v>
      </c>
      <c r="D21" s="14">
        <v>374832.79</v>
      </c>
      <c r="E21" s="14">
        <v>310334.48</v>
      </c>
      <c r="F21" s="14">
        <v>172560.95</v>
      </c>
      <c r="G21" s="14">
        <f t="shared" si="4"/>
        <v>857728.22</v>
      </c>
      <c r="H21" s="7">
        <f t="shared" si="0"/>
        <v>2003.4130701754386</v>
      </c>
      <c r="I21" s="7">
        <f t="shared" si="7"/>
        <v>2507.9772514619881</v>
      </c>
      <c r="J21" s="14">
        <v>288362</v>
      </c>
      <c r="K21" s="142"/>
      <c r="L21" s="138">
        <v>378</v>
      </c>
      <c r="M21" s="138">
        <v>300</v>
      </c>
      <c r="N21" s="138">
        <f t="shared" si="5"/>
        <v>678</v>
      </c>
      <c r="O21" s="132">
        <v>114950.85</v>
      </c>
      <c r="P21" s="14">
        <v>29314.28</v>
      </c>
      <c r="Q21" s="14">
        <v>27028.87</v>
      </c>
      <c r="R21" s="14">
        <f t="shared" si="6"/>
        <v>171294</v>
      </c>
      <c r="S21" s="154">
        <f t="shared" si="2"/>
        <v>212.78042772861357</v>
      </c>
      <c r="T21" s="154">
        <f t="shared" si="8"/>
        <v>252.64601769911505</v>
      </c>
      <c r="U21" s="14">
        <v>129479.54</v>
      </c>
      <c r="V21" s="33"/>
    </row>
    <row r="22" spans="1:22" x14ac:dyDescent="0.3">
      <c r="A22" s="107"/>
      <c r="B22" s="2"/>
      <c r="C22" s="2"/>
      <c r="D22" s="7"/>
      <c r="E22" s="7"/>
      <c r="F22" s="7"/>
      <c r="G22" s="7"/>
      <c r="H22" s="7"/>
      <c r="I22" s="7"/>
      <c r="J22" s="7"/>
      <c r="K22" s="142"/>
      <c r="L22" s="136"/>
      <c r="M22" s="136"/>
      <c r="N22" s="136"/>
      <c r="O22" s="134"/>
      <c r="P22" s="7"/>
      <c r="Q22" s="7"/>
      <c r="R22" s="7"/>
      <c r="S22" s="154"/>
      <c r="T22" s="154"/>
      <c r="U22" s="7"/>
      <c r="V22" s="33"/>
    </row>
    <row r="23" spans="1:22" x14ac:dyDescent="0.3">
      <c r="A23" s="128" t="s">
        <v>150</v>
      </c>
      <c r="B23" s="75">
        <v>3</v>
      </c>
      <c r="C23" s="75">
        <v>694</v>
      </c>
      <c r="D23" s="79">
        <v>932130.2</v>
      </c>
      <c r="E23" s="79">
        <v>184804</v>
      </c>
      <c r="F23" s="79">
        <v>0</v>
      </c>
      <c r="G23" s="79">
        <f t="shared" ref="G23:G33" si="9">SUM(D23:F23)</f>
        <v>1116934.2</v>
      </c>
      <c r="H23" s="7">
        <f t="shared" si="0"/>
        <v>1609.4152737752161</v>
      </c>
      <c r="I23" s="7">
        <f>(G23/C23)</f>
        <v>1609.4152737752161</v>
      </c>
      <c r="J23" s="79">
        <v>233828</v>
      </c>
      <c r="K23" s="142"/>
      <c r="L23" s="138">
        <v>553</v>
      </c>
      <c r="M23" s="138">
        <v>721</v>
      </c>
      <c r="N23" s="138">
        <f t="shared" ref="N23:N33" si="10">SUM(L23:M23)</f>
        <v>1274</v>
      </c>
      <c r="O23" s="133">
        <v>168472.7</v>
      </c>
      <c r="P23" s="79">
        <v>96180.7</v>
      </c>
      <c r="Q23" s="79">
        <v>27044.400000000001</v>
      </c>
      <c r="R23" s="79">
        <f t="shared" ref="R23:R33" si="11">SUM(O23:Q23)</f>
        <v>291697.80000000005</v>
      </c>
      <c r="S23" s="154">
        <f t="shared" si="2"/>
        <v>207.73422291993722</v>
      </c>
      <c r="T23" s="154">
        <f>(R23/N23)</f>
        <v>228.96216640502359</v>
      </c>
      <c r="U23" s="79">
        <v>209250.32</v>
      </c>
      <c r="V23" s="33"/>
    </row>
    <row r="24" spans="1:22" x14ac:dyDescent="0.3">
      <c r="A24" s="5" t="s">
        <v>151</v>
      </c>
      <c r="B24" s="75">
        <v>3</v>
      </c>
      <c r="C24" s="75">
        <v>534</v>
      </c>
      <c r="D24" s="14">
        <v>248141.8</v>
      </c>
      <c r="E24" s="14">
        <v>171159.04000000001</v>
      </c>
      <c r="F24" s="14">
        <v>388673.45</v>
      </c>
      <c r="G24" s="14">
        <f t="shared" si="9"/>
        <v>807974.29</v>
      </c>
      <c r="H24" s="7">
        <f t="shared" si="0"/>
        <v>785.20756554307115</v>
      </c>
      <c r="I24" s="7">
        <f t="shared" ref="I24:I33" si="12">(G24/C24)</f>
        <v>1513.060468164794</v>
      </c>
      <c r="J24" s="14">
        <v>223617.91</v>
      </c>
      <c r="K24" s="142"/>
      <c r="L24" s="138">
        <v>543</v>
      </c>
      <c r="M24" s="138">
        <v>803</v>
      </c>
      <c r="N24" s="138">
        <f t="shared" si="10"/>
        <v>1346</v>
      </c>
      <c r="O24" s="132">
        <v>293123.17</v>
      </c>
      <c r="P24" s="14">
        <v>83643.38</v>
      </c>
      <c r="Q24" s="14">
        <v>1912.5</v>
      </c>
      <c r="R24" s="14">
        <f t="shared" si="11"/>
        <v>378679.05</v>
      </c>
      <c r="S24" s="154">
        <f t="shared" si="2"/>
        <v>279.91571322436852</v>
      </c>
      <c r="T24" s="154">
        <f t="shared" ref="T24:T33" si="13">(R24/N24)</f>
        <v>281.33658989598808</v>
      </c>
      <c r="U24" s="14">
        <v>301698.38</v>
      </c>
      <c r="V24" s="33"/>
    </row>
    <row r="25" spans="1:22" x14ac:dyDescent="0.3">
      <c r="A25" s="5" t="s">
        <v>111</v>
      </c>
      <c r="B25" s="75">
        <v>3</v>
      </c>
      <c r="C25" s="75">
        <v>460</v>
      </c>
      <c r="D25" s="14">
        <v>127401.64</v>
      </c>
      <c r="E25" s="14">
        <v>3940.65</v>
      </c>
      <c r="F25" s="14">
        <v>70750.14</v>
      </c>
      <c r="G25" s="14">
        <f t="shared" si="9"/>
        <v>202092.43</v>
      </c>
      <c r="H25" s="7">
        <f t="shared" si="0"/>
        <v>285.52671739130437</v>
      </c>
      <c r="I25" s="7">
        <f t="shared" si="12"/>
        <v>439.33136956521736</v>
      </c>
      <c r="J25" s="14">
        <v>85863.94</v>
      </c>
      <c r="K25" s="142"/>
      <c r="L25" s="138">
        <v>439</v>
      </c>
      <c r="M25" s="138">
        <v>871</v>
      </c>
      <c r="N25" s="138">
        <f t="shared" si="10"/>
        <v>1310</v>
      </c>
      <c r="O25" s="132">
        <v>53093.42</v>
      </c>
      <c r="P25" s="14">
        <v>23703.599999999999</v>
      </c>
      <c r="Q25" s="14">
        <v>120404.98</v>
      </c>
      <c r="R25" s="14">
        <f t="shared" si="11"/>
        <v>197202</v>
      </c>
      <c r="S25" s="154">
        <f t="shared" si="2"/>
        <v>58.623679389312969</v>
      </c>
      <c r="T25" s="154">
        <f t="shared" si="13"/>
        <v>150.53587786259541</v>
      </c>
      <c r="U25" s="14">
        <v>163234.21</v>
      </c>
      <c r="V25" s="33"/>
    </row>
    <row r="26" spans="1:22" x14ac:dyDescent="0.3">
      <c r="A26" s="5" t="s">
        <v>152</v>
      </c>
      <c r="B26" s="75">
        <v>3</v>
      </c>
      <c r="C26" s="75">
        <v>325</v>
      </c>
      <c r="D26" s="14">
        <v>369537.84</v>
      </c>
      <c r="E26" s="14">
        <v>85489.07</v>
      </c>
      <c r="F26" s="14">
        <v>21649.8</v>
      </c>
      <c r="G26" s="14">
        <f t="shared" si="9"/>
        <v>476676.71</v>
      </c>
      <c r="H26" s="7">
        <f t="shared" si="0"/>
        <v>1400.0828000000001</v>
      </c>
      <c r="I26" s="7">
        <f t="shared" si="12"/>
        <v>1466.6975692307692</v>
      </c>
      <c r="J26" s="14">
        <v>127380</v>
      </c>
      <c r="K26" s="142"/>
      <c r="L26" s="138">
        <v>532</v>
      </c>
      <c r="M26" s="138">
        <v>707</v>
      </c>
      <c r="N26" s="138">
        <f t="shared" si="10"/>
        <v>1239</v>
      </c>
      <c r="O26" s="132">
        <v>182543.11</v>
      </c>
      <c r="P26" s="14">
        <v>66985.61</v>
      </c>
      <c r="Q26" s="14">
        <v>49496.23</v>
      </c>
      <c r="R26" s="14">
        <f t="shared" si="11"/>
        <v>299024.94999999995</v>
      </c>
      <c r="S26" s="154">
        <f t="shared" si="2"/>
        <v>201.3952542372881</v>
      </c>
      <c r="T26" s="154">
        <f t="shared" si="13"/>
        <v>241.34378531073443</v>
      </c>
      <c r="U26" s="14">
        <v>275034.62</v>
      </c>
      <c r="V26" s="33"/>
    </row>
    <row r="27" spans="1:22" x14ac:dyDescent="0.3">
      <c r="A27" s="5" t="s">
        <v>153</v>
      </c>
      <c r="B27" s="75">
        <v>3</v>
      </c>
      <c r="C27" s="75">
        <v>605</v>
      </c>
      <c r="D27" s="14">
        <v>409702.03</v>
      </c>
      <c r="E27" s="14">
        <v>141945.93</v>
      </c>
      <c r="F27" s="14">
        <v>251805</v>
      </c>
      <c r="G27" s="14">
        <f t="shared" si="9"/>
        <v>803452.96</v>
      </c>
      <c r="H27" s="7">
        <f t="shared" si="0"/>
        <v>911.81480991735532</v>
      </c>
      <c r="I27" s="7">
        <f t="shared" si="12"/>
        <v>1328.0214214876032</v>
      </c>
      <c r="J27" s="14">
        <v>382621</v>
      </c>
      <c r="K27" s="142"/>
      <c r="L27" s="138">
        <v>494</v>
      </c>
      <c r="M27" s="138">
        <v>974</v>
      </c>
      <c r="N27" s="138">
        <f t="shared" si="10"/>
        <v>1468</v>
      </c>
      <c r="O27" s="132">
        <v>341529.25</v>
      </c>
      <c r="P27" s="14">
        <v>108522</v>
      </c>
      <c r="Q27" s="14">
        <v>267469.76</v>
      </c>
      <c r="R27" s="14">
        <f t="shared" si="11"/>
        <v>717521.01</v>
      </c>
      <c r="S27" s="154">
        <f t="shared" si="2"/>
        <v>306.57442098092645</v>
      </c>
      <c r="T27" s="154">
        <f t="shared" si="13"/>
        <v>488.77452997275208</v>
      </c>
      <c r="U27" s="14">
        <v>537512.57999999996</v>
      </c>
      <c r="V27" s="33"/>
    </row>
    <row r="28" spans="1:22" x14ac:dyDescent="0.3">
      <c r="A28" s="5" t="s">
        <v>154</v>
      </c>
      <c r="B28" s="75">
        <v>3</v>
      </c>
      <c r="C28" s="75">
        <v>633</v>
      </c>
      <c r="D28" s="14">
        <v>339069.75</v>
      </c>
      <c r="E28" s="14">
        <v>240041.25</v>
      </c>
      <c r="F28" s="14">
        <v>0</v>
      </c>
      <c r="G28" s="14">
        <f t="shared" si="9"/>
        <v>579111</v>
      </c>
      <c r="H28" s="7">
        <f t="shared" si="0"/>
        <v>914.8672985781991</v>
      </c>
      <c r="I28" s="7">
        <f t="shared" si="12"/>
        <v>914.8672985781991</v>
      </c>
      <c r="J28" s="14">
        <v>237034.63</v>
      </c>
      <c r="K28" s="142"/>
      <c r="L28" s="138">
        <v>445</v>
      </c>
      <c r="M28" s="138">
        <v>658</v>
      </c>
      <c r="N28" s="138">
        <f t="shared" si="10"/>
        <v>1103</v>
      </c>
      <c r="O28" s="132">
        <v>206870</v>
      </c>
      <c r="P28" s="14">
        <v>100375.25</v>
      </c>
      <c r="Q28" s="14">
        <v>11518</v>
      </c>
      <c r="R28" s="14">
        <f t="shared" si="11"/>
        <v>318763.25</v>
      </c>
      <c r="S28" s="154">
        <f t="shared" si="2"/>
        <v>278.55417044424297</v>
      </c>
      <c r="T28" s="154">
        <f t="shared" si="13"/>
        <v>288.99660018132369</v>
      </c>
      <c r="U28" s="14">
        <v>183841</v>
      </c>
      <c r="V28" s="33"/>
    </row>
    <row r="29" spans="1:22" x14ac:dyDescent="0.3">
      <c r="A29" s="128" t="s">
        <v>155</v>
      </c>
      <c r="B29" s="75">
        <v>3</v>
      </c>
      <c r="C29" s="75">
        <v>692</v>
      </c>
      <c r="D29" s="79">
        <v>151579</v>
      </c>
      <c r="E29" s="79">
        <v>127590.48</v>
      </c>
      <c r="F29" s="79">
        <v>11005</v>
      </c>
      <c r="G29" s="79">
        <f t="shared" si="9"/>
        <v>290174.48</v>
      </c>
      <c r="H29" s="7">
        <f t="shared" si="0"/>
        <v>403.42410404624275</v>
      </c>
      <c r="I29" s="7">
        <f t="shared" si="12"/>
        <v>419.32728323699422</v>
      </c>
      <c r="J29" s="79">
        <v>114296.41</v>
      </c>
      <c r="K29" s="142"/>
      <c r="L29" s="138">
        <v>845</v>
      </c>
      <c r="M29" s="138">
        <v>930</v>
      </c>
      <c r="N29" s="138">
        <f t="shared" si="10"/>
        <v>1775</v>
      </c>
      <c r="O29" s="133">
        <v>229682.37</v>
      </c>
      <c r="P29" s="79">
        <v>41798.25</v>
      </c>
      <c r="Q29" s="79">
        <v>24282.62</v>
      </c>
      <c r="R29" s="79">
        <f t="shared" si="11"/>
        <v>295763.24</v>
      </c>
      <c r="S29" s="154">
        <f t="shared" si="2"/>
        <v>152.94682816901408</v>
      </c>
      <c r="T29" s="154">
        <f t="shared" si="13"/>
        <v>166.62717746478873</v>
      </c>
      <c r="U29" s="79">
        <v>214060.58</v>
      </c>
      <c r="V29" s="33"/>
    </row>
    <row r="30" spans="1:22" x14ac:dyDescent="0.3">
      <c r="A30" s="5" t="s">
        <v>113</v>
      </c>
      <c r="B30" s="75">
        <v>3</v>
      </c>
      <c r="C30" s="75">
        <v>283</v>
      </c>
      <c r="D30" s="14">
        <v>156704.25</v>
      </c>
      <c r="E30" s="14">
        <v>108767.4</v>
      </c>
      <c r="F30" s="14">
        <v>235105</v>
      </c>
      <c r="G30" s="14">
        <f t="shared" si="9"/>
        <v>500576.65</v>
      </c>
      <c r="H30" s="7">
        <f t="shared" si="0"/>
        <v>938.06236749116613</v>
      </c>
      <c r="I30" s="7">
        <f t="shared" si="12"/>
        <v>1768.8220848056537</v>
      </c>
      <c r="J30" s="14">
        <v>107538.65</v>
      </c>
      <c r="K30" s="142"/>
      <c r="L30" s="138">
        <v>309</v>
      </c>
      <c r="M30" s="138">
        <v>421</v>
      </c>
      <c r="N30" s="138">
        <f t="shared" si="10"/>
        <v>730</v>
      </c>
      <c r="O30" s="132">
        <v>114468.61</v>
      </c>
      <c r="P30" s="14">
        <v>26916.1</v>
      </c>
      <c r="Q30" s="14">
        <v>17526.5</v>
      </c>
      <c r="R30" s="14">
        <f t="shared" si="11"/>
        <v>158911.21</v>
      </c>
      <c r="S30" s="154">
        <f t="shared" si="2"/>
        <v>193.67768493150683</v>
      </c>
      <c r="T30" s="154">
        <f t="shared" si="13"/>
        <v>217.68658904109589</v>
      </c>
      <c r="U30" s="14">
        <v>82488.600000000006</v>
      </c>
      <c r="V30" s="33"/>
    </row>
    <row r="31" spans="1:22" x14ac:dyDescent="0.3">
      <c r="A31" s="5" t="s">
        <v>156</v>
      </c>
      <c r="B31" s="75">
        <v>3</v>
      </c>
      <c r="C31" s="75">
        <v>804</v>
      </c>
      <c r="D31" s="14">
        <v>1343931.5</v>
      </c>
      <c r="E31" s="14">
        <v>441098.36</v>
      </c>
      <c r="F31" s="14">
        <v>4275</v>
      </c>
      <c r="G31" s="14">
        <f t="shared" si="9"/>
        <v>1789304.8599999999</v>
      </c>
      <c r="H31" s="7">
        <f t="shared" si="0"/>
        <v>2220.1863930348259</v>
      </c>
      <c r="I31" s="7">
        <f t="shared" si="12"/>
        <v>2225.50355721393</v>
      </c>
      <c r="J31" s="14">
        <v>217711.95</v>
      </c>
      <c r="K31" s="142"/>
      <c r="L31" s="138">
        <v>743</v>
      </c>
      <c r="M31" s="138">
        <v>843</v>
      </c>
      <c r="N31" s="138">
        <f t="shared" si="10"/>
        <v>1586</v>
      </c>
      <c r="O31" s="132">
        <v>431215.98</v>
      </c>
      <c r="P31" s="14">
        <v>172919</v>
      </c>
      <c r="Q31" s="14">
        <v>101600</v>
      </c>
      <c r="R31" s="14">
        <f t="shared" si="11"/>
        <v>705734.98</v>
      </c>
      <c r="S31" s="154">
        <f t="shared" si="2"/>
        <v>380.91738965952078</v>
      </c>
      <c r="T31" s="154">
        <f t="shared" si="13"/>
        <v>444.97791929382095</v>
      </c>
      <c r="U31" s="14">
        <v>405399.56</v>
      </c>
      <c r="V31" s="33"/>
    </row>
    <row r="32" spans="1:22" x14ac:dyDescent="0.3">
      <c r="A32" s="128" t="s">
        <v>157</v>
      </c>
      <c r="B32" s="75">
        <v>3</v>
      </c>
      <c r="C32" s="75">
        <v>591</v>
      </c>
      <c r="D32" s="79">
        <v>689820</v>
      </c>
      <c r="E32" s="79">
        <v>106471</v>
      </c>
      <c r="F32" s="79">
        <v>19940</v>
      </c>
      <c r="G32" s="79">
        <f t="shared" si="9"/>
        <v>816231</v>
      </c>
      <c r="H32" s="7">
        <f t="shared" si="0"/>
        <v>1347.3620981387478</v>
      </c>
      <c r="I32" s="7">
        <f t="shared" si="12"/>
        <v>1381.1015228426395</v>
      </c>
      <c r="J32" s="79">
        <v>212137</v>
      </c>
      <c r="K32" s="142"/>
      <c r="L32" s="138">
        <v>594</v>
      </c>
      <c r="M32" s="138">
        <v>1339</v>
      </c>
      <c r="N32" s="138">
        <f t="shared" si="10"/>
        <v>1933</v>
      </c>
      <c r="O32" s="133">
        <v>363320</v>
      </c>
      <c r="P32" s="79">
        <v>61766</v>
      </c>
      <c r="Q32" s="79">
        <v>134496</v>
      </c>
      <c r="R32" s="79">
        <f t="shared" si="11"/>
        <v>559582</v>
      </c>
      <c r="S32" s="154">
        <f t="shared" si="2"/>
        <v>219.90998448008278</v>
      </c>
      <c r="T32" s="154">
        <f t="shared" si="13"/>
        <v>289.48887739265393</v>
      </c>
      <c r="U32" s="79">
        <v>346857</v>
      </c>
      <c r="V32" s="33"/>
    </row>
    <row r="33" spans="1:22" x14ac:dyDescent="0.3">
      <c r="A33" s="5" t="s">
        <v>112</v>
      </c>
      <c r="B33" s="75">
        <v>3</v>
      </c>
      <c r="C33" s="75">
        <v>404</v>
      </c>
      <c r="D33" s="14">
        <v>416936.75</v>
      </c>
      <c r="E33" s="14">
        <v>80019</v>
      </c>
      <c r="F33" s="14">
        <v>300</v>
      </c>
      <c r="G33" s="14">
        <f t="shared" si="9"/>
        <v>497255.75</v>
      </c>
      <c r="H33" s="7">
        <f t="shared" si="0"/>
        <v>1230.08849009901</v>
      </c>
      <c r="I33" s="7">
        <f t="shared" si="12"/>
        <v>1230.8310643564357</v>
      </c>
      <c r="J33" s="14">
        <v>192154.26</v>
      </c>
      <c r="K33" s="142"/>
      <c r="L33" s="138">
        <v>426</v>
      </c>
      <c r="M33" s="138">
        <v>467</v>
      </c>
      <c r="N33" s="138">
        <f t="shared" si="10"/>
        <v>893</v>
      </c>
      <c r="O33" s="132">
        <v>132470.56</v>
      </c>
      <c r="P33" s="14">
        <v>35213.699999999997</v>
      </c>
      <c r="Q33" s="14">
        <v>4250</v>
      </c>
      <c r="R33" s="14">
        <f t="shared" si="11"/>
        <v>171934.26</v>
      </c>
      <c r="S33" s="154">
        <f t="shared" si="2"/>
        <v>187.77632698768198</v>
      </c>
      <c r="T33" s="154">
        <f t="shared" si="13"/>
        <v>192.53556550951848</v>
      </c>
      <c r="U33" s="14">
        <v>141722.07999999999</v>
      </c>
      <c r="V33" s="33"/>
    </row>
    <row r="34" spans="1:22" x14ac:dyDescent="0.3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143"/>
      <c r="L34" s="137"/>
      <c r="M34" s="137"/>
      <c r="N34" s="137"/>
      <c r="O34" s="76"/>
      <c r="P34" s="76"/>
      <c r="Q34" s="76"/>
      <c r="R34" s="76"/>
      <c r="S34" s="73"/>
      <c r="T34" s="73"/>
      <c r="U34" s="76"/>
    </row>
    <row r="35" spans="1:22" x14ac:dyDescent="0.3">
      <c r="A35" s="5" t="s">
        <v>224</v>
      </c>
      <c r="B35" s="75">
        <v>4</v>
      </c>
      <c r="C35" s="75">
        <v>1475</v>
      </c>
      <c r="D35" s="6">
        <v>4711962</v>
      </c>
      <c r="E35" s="6">
        <v>642926</v>
      </c>
      <c r="F35" s="6">
        <v>279329</v>
      </c>
      <c r="G35" s="6">
        <f t="shared" ref="G35:G43" si="14">SUM(D35:F35)</f>
        <v>5634217</v>
      </c>
      <c r="H35" s="7">
        <f t="shared" si="0"/>
        <v>3630.4325423728815</v>
      </c>
      <c r="I35" s="7">
        <f>(G35/C35)</f>
        <v>3819.8081355932204</v>
      </c>
      <c r="J35" s="6">
        <v>642334</v>
      </c>
      <c r="K35" s="142"/>
      <c r="L35" s="138">
        <v>2637</v>
      </c>
      <c r="M35" s="138">
        <v>1620</v>
      </c>
      <c r="N35" s="138">
        <f t="shared" ref="N35:N43" si="15">SUM(L35:M35)</f>
        <v>4257</v>
      </c>
      <c r="O35" s="135">
        <v>855138</v>
      </c>
      <c r="P35" s="6">
        <v>496726</v>
      </c>
      <c r="Q35" s="6">
        <v>209421</v>
      </c>
      <c r="R35" s="6">
        <f t="shared" ref="R35:R53" si="16">SUM(O35:Q35)</f>
        <v>1561285</v>
      </c>
      <c r="S35" s="154">
        <f t="shared" si="2"/>
        <v>317.56260277190512</v>
      </c>
      <c r="T35" s="154">
        <f>(R35/N35)</f>
        <v>366.75710594315245</v>
      </c>
      <c r="U35" s="6">
        <v>1045221</v>
      </c>
      <c r="V35" s="33"/>
    </row>
    <row r="36" spans="1:22" x14ac:dyDescent="0.3">
      <c r="A36" s="128" t="s">
        <v>177</v>
      </c>
      <c r="B36" s="75">
        <v>4</v>
      </c>
      <c r="C36" s="75">
        <v>1058</v>
      </c>
      <c r="D36" s="79">
        <v>867394</v>
      </c>
      <c r="E36" s="79">
        <v>291247</v>
      </c>
      <c r="F36" s="79">
        <v>1500</v>
      </c>
      <c r="G36" s="79">
        <f t="shared" si="14"/>
        <v>1160141</v>
      </c>
      <c r="H36" s="7">
        <f t="shared" si="0"/>
        <v>1095.1238185255199</v>
      </c>
      <c r="I36" s="7">
        <f t="shared" ref="I36:I43" si="17">(G36/C36)</f>
        <v>1096.5415879017014</v>
      </c>
      <c r="J36" s="79">
        <v>266669</v>
      </c>
      <c r="K36" s="142"/>
      <c r="L36" s="138">
        <v>994</v>
      </c>
      <c r="M36" s="138">
        <v>1525</v>
      </c>
      <c r="N36" s="138">
        <f t="shared" si="15"/>
        <v>2519</v>
      </c>
      <c r="O36" s="133">
        <v>466590</v>
      </c>
      <c r="P36" s="79">
        <v>67860</v>
      </c>
      <c r="Q36" s="79">
        <v>0</v>
      </c>
      <c r="R36" s="79">
        <f t="shared" si="16"/>
        <v>534450</v>
      </c>
      <c r="S36" s="154">
        <f t="shared" si="2"/>
        <v>212.16752679634774</v>
      </c>
      <c r="T36" s="154">
        <f t="shared" ref="T36:T53" si="18">(R36/N36)</f>
        <v>212.16752679634774</v>
      </c>
      <c r="U36" s="79">
        <v>372573</v>
      </c>
      <c r="V36" s="33"/>
    </row>
    <row r="37" spans="1:22" x14ac:dyDescent="0.3">
      <c r="A37" s="5" t="s">
        <v>225</v>
      </c>
      <c r="B37" s="75">
        <v>4</v>
      </c>
      <c r="C37" s="75">
        <v>1194</v>
      </c>
      <c r="D37" s="6">
        <v>507835</v>
      </c>
      <c r="E37" s="6">
        <v>81529</v>
      </c>
      <c r="F37" s="6">
        <v>3996</v>
      </c>
      <c r="G37" s="6">
        <f t="shared" si="14"/>
        <v>593360</v>
      </c>
      <c r="H37" s="7">
        <f t="shared" si="0"/>
        <v>493.60469011725291</v>
      </c>
      <c r="I37" s="7">
        <f t="shared" si="17"/>
        <v>496.95142378559461</v>
      </c>
      <c r="J37" s="6">
        <v>225185</v>
      </c>
      <c r="K37" s="142"/>
      <c r="L37" s="138">
        <v>1511</v>
      </c>
      <c r="M37" s="138">
        <v>1320</v>
      </c>
      <c r="N37" s="138">
        <f t="shared" si="15"/>
        <v>2831</v>
      </c>
      <c r="O37" s="135">
        <v>513384</v>
      </c>
      <c r="P37" s="6">
        <v>116864</v>
      </c>
      <c r="Q37" s="6">
        <v>126518</v>
      </c>
      <c r="R37" s="6">
        <f t="shared" si="16"/>
        <v>756766</v>
      </c>
      <c r="S37" s="154">
        <f t="shared" si="2"/>
        <v>222.62380784175204</v>
      </c>
      <c r="T37" s="154">
        <f t="shared" si="18"/>
        <v>267.31402331331685</v>
      </c>
      <c r="U37" s="6">
        <v>664249</v>
      </c>
      <c r="V37" s="33"/>
    </row>
    <row r="38" spans="1:22" x14ac:dyDescent="0.3">
      <c r="A38" s="5" t="s">
        <v>226</v>
      </c>
      <c r="B38" s="75">
        <v>4</v>
      </c>
      <c r="C38" s="75">
        <v>1357</v>
      </c>
      <c r="D38" s="6">
        <v>688352</v>
      </c>
      <c r="E38" s="6">
        <v>582730</v>
      </c>
      <c r="F38" s="6">
        <v>92885</v>
      </c>
      <c r="G38" s="6">
        <f t="shared" si="14"/>
        <v>1363967</v>
      </c>
      <c r="H38" s="7">
        <f t="shared" si="0"/>
        <v>936.68533529845251</v>
      </c>
      <c r="I38" s="7">
        <f t="shared" si="17"/>
        <v>1005.1341193809875</v>
      </c>
      <c r="J38" s="6">
        <v>507852</v>
      </c>
      <c r="K38" s="142"/>
      <c r="L38" s="138">
        <v>1100</v>
      </c>
      <c r="M38" s="138">
        <v>1043</v>
      </c>
      <c r="N38" s="138">
        <f t="shared" si="15"/>
        <v>2143</v>
      </c>
      <c r="O38" s="135">
        <v>541180</v>
      </c>
      <c r="P38" s="6">
        <v>401047</v>
      </c>
      <c r="Q38" s="6">
        <v>84196</v>
      </c>
      <c r="R38" s="6">
        <f t="shared" si="16"/>
        <v>1026423</v>
      </c>
      <c r="S38" s="154">
        <f t="shared" si="2"/>
        <v>439.67662155856277</v>
      </c>
      <c r="T38" s="154">
        <f t="shared" si="18"/>
        <v>478.96546896873542</v>
      </c>
      <c r="U38" s="6">
        <v>862992</v>
      </c>
      <c r="V38" s="33"/>
    </row>
    <row r="39" spans="1:22" x14ac:dyDescent="0.3">
      <c r="A39" s="5" t="s">
        <v>227</v>
      </c>
      <c r="B39" s="75">
        <v>4</v>
      </c>
      <c r="C39" s="75">
        <v>1583</v>
      </c>
      <c r="D39" s="6">
        <v>1252307</v>
      </c>
      <c r="E39" s="6">
        <v>218510</v>
      </c>
      <c r="F39" s="6">
        <v>0</v>
      </c>
      <c r="G39" s="6">
        <f t="shared" si="14"/>
        <v>1470817</v>
      </c>
      <c r="H39" s="7">
        <f t="shared" si="0"/>
        <v>929.13265950726463</v>
      </c>
      <c r="I39" s="7">
        <f t="shared" si="17"/>
        <v>929.13265950726463</v>
      </c>
      <c r="J39" s="6">
        <v>1829048</v>
      </c>
      <c r="K39" s="142"/>
      <c r="L39" s="138">
        <v>1909</v>
      </c>
      <c r="M39" s="138">
        <v>1788</v>
      </c>
      <c r="N39" s="138">
        <f t="shared" si="15"/>
        <v>3697</v>
      </c>
      <c r="O39" s="135">
        <v>1324475</v>
      </c>
      <c r="P39" s="6">
        <v>102315</v>
      </c>
      <c r="Q39" s="6">
        <v>10406</v>
      </c>
      <c r="R39" s="6">
        <f t="shared" si="16"/>
        <v>1437196</v>
      </c>
      <c r="S39" s="154">
        <f t="shared" si="2"/>
        <v>385.93183662428999</v>
      </c>
      <c r="T39" s="154">
        <f t="shared" si="18"/>
        <v>388.74655125777656</v>
      </c>
      <c r="U39" s="6">
        <v>1209065</v>
      </c>
      <c r="V39" s="33"/>
    </row>
    <row r="40" spans="1:22" x14ac:dyDescent="0.3">
      <c r="A40" s="5" t="s">
        <v>228</v>
      </c>
      <c r="B40" s="75">
        <v>4</v>
      </c>
      <c r="C40" s="75">
        <v>883</v>
      </c>
      <c r="D40" s="6">
        <v>1152263</v>
      </c>
      <c r="E40" s="6">
        <v>23605</v>
      </c>
      <c r="F40" s="6">
        <v>129985</v>
      </c>
      <c r="G40" s="6">
        <f t="shared" si="14"/>
        <v>1305853</v>
      </c>
      <c r="H40" s="7">
        <f t="shared" si="0"/>
        <v>1331.6738391845979</v>
      </c>
      <c r="I40" s="7">
        <f t="shared" si="17"/>
        <v>1478.8822197055492</v>
      </c>
      <c r="J40" s="6">
        <v>126158</v>
      </c>
      <c r="K40" s="142"/>
      <c r="L40" s="138">
        <v>1020</v>
      </c>
      <c r="M40" s="138">
        <v>1516</v>
      </c>
      <c r="N40" s="138">
        <f t="shared" si="15"/>
        <v>2536</v>
      </c>
      <c r="O40" s="135">
        <v>695647</v>
      </c>
      <c r="P40" s="6">
        <v>73822</v>
      </c>
      <c r="Q40" s="6">
        <v>17011</v>
      </c>
      <c r="R40" s="6">
        <f t="shared" si="16"/>
        <v>786480</v>
      </c>
      <c r="S40" s="154">
        <f t="shared" si="2"/>
        <v>303.41837539432174</v>
      </c>
      <c r="T40" s="154">
        <f t="shared" si="18"/>
        <v>310.12618296529968</v>
      </c>
      <c r="U40" s="6">
        <v>610290</v>
      </c>
      <c r="V40" s="33"/>
    </row>
    <row r="41" spans="1:22" x14ac:dyDescent="0.3">
      <c r="A41" s="5" t="s">
        <v>229</v>
      </c>
      <c r="B41" s="75">
        <v>4</v>
      </c>
      <c r="C41" s="75">
        <v>1231</v>
      </c>
      <c r="D41" s="6">
        <v>1388076</v>
      </c>
      <c r="E41" s="6">
        <v>325357</v>
      </c>
      <c r="F41" s="6">
        <v>83398</v>
      </c>
      <c r="G41" s="6">
        <f t="shared" si="14"/>
        <v>1796831</v>
      </c>
      <c r="H41" s="7">
        <f t="shared" si="0"/>
        <v>1391.9033306255078</v>
      </c>
      <c r="I41" s="7">
        <f t="shared" si="17"/>
        <v>1459.6515028432168</v>
      </c>
      <c r="J41" s="6">
        <v>227082</v>
      </c>
      <c r="K41" s="142"/>
      <c r="L41" s="138">
        <v>1340</v>
      </c>
      <c r="M41" s="138">
        <v>1257</v>
      </c>
      <c r="N41" s="138">
        <f t="shared" si="15"/>
        <v>2597</v>
      </c>
      <c r="O41" s="135">
        <v>365551</v>
      </c>
      <c r="P41" s="6">
        <v>158747</v>
      </c>
      <c r="Q41" s="6">
        <v>110026</v>
      </c>
      <c r="R41" s="6">
        <f t="shared" si="16"/>
        <v>634324</v>
      </c>
      <c r="S41" s="154">
        <f t="shared" si="2"/>
        <v>201.88602233346168</v>
      </c>
      <c r="T41" s="154">
        <f t="shared" si="18"/>
        <v>244.2525991528687</v>
      </c>
      <c r="U41" s="6">
        <v>308900</v>
      </c>
      <c r="V41" s="33"/>
    </row>
    <row r="42" spans="1:22" x14ac:dyDescent="0.3">
      <c r="A42" s="5" t="s">
        <v>230</v>
      </c>
      <c r="B42" s="75">
        <v>4</v>
      </c>
      <c r="C42" s="75">
        <v>1410</v>
      </c>
      <c r="D42" s="6">
        <v>543806</v>
      </c>
      <c r="E42" s="6">
        <v>366875</v>
      </c>
      <c r="F42" s="6">
        <v>687534</v>
      </c>
      <c r="G42" s="6">
        <f t="shared" si="14"/>
        <v>1598215</v>
      </c>
      <c r="H42" s="7">
        <f t="shared" si="0"/>
        <v>645.8730496453901</v>
      </c>
      <c r="I42" s="7">
        <f t="shared" si="17"/>
        <v>1133.485815602837</v>
      </c>
      <c r="J42" s="6">
        <v>505050</v>
      </c>
      <c r="K42" s="142"/>
      <c r="L42" s="138">
        <v>1169</v>
      </c>
      <c r="M42" s="138">
        <v>1856</v>
      </c>
      <c r="N42" s="138">
        <f t="shared" si="15"/>
        <v>3025</v>
      </c>
      <c r="O42" s="135">
        <v>795345</v>
      </c>
      <c r="P42" s="6">
        <v>374544</v>
      </c>
      <c r="Q42" s="6">
        <v>294051</v>
      </c>
      <c r="R42" s="6">
        <f t="shared" si="16"/>
        <v>1463940</v>
      </c>
      <c r="S42" s="154">
        <f t="shared" si="2"/>
        <v>386.7401652892562</v>
      </c>
      <c r="T42" s="154">
        <f t="shared" si="18"/>
        <v>483.94710743801653</v>
      </c>
      <c r="U42" s="6">
        <v>995045</v>
      </c>
      <c r="V42" s="33"/>
    </row>
    <row r="43" spans="1:22" x14ac:dyDescent="0.3">
      <c r="A43" s="5" t="s">
        <v>231</v>
      </c>
      <c r="B43" s="75">
        <v>4</v>
      </c>
      <c r="C43" s="75">
        <v>982</v>
      </c>
      <c r="D43" s="6">
        <v>1036810</v>
      </c>
      <c r="E43" s="6">
        <v>203670</v>
      </c>
      <c r="F43" s="6">
        <v>19100</v>
      </c>
      <c r="G43" s="6">
        <f t="shared" si="14"/>
        <v>1259580</v>
      </c>
      <c r="H43" s="7">
        <f t="shared" si="0"/>
        <v>1263.2179226069247</v>
      </c>
      <c r="I43" s="7">
        <f t="shared" si="17"/>
        <v>1282.6680244399186</v>
      </c>
      <c r="J43" s="6">
        <v>288368</v>
      </c>
      <c r="K43" s="142"/>
      <c r="L43" s="138">
        <v>1921</v>
      </c>
      <c r="M43" s="138">
        <v>1337</v>
      </c>
      <c r="N43" s="138">
        <f t="shared" si="15"/>
        <v>3258</v>
      </c>
      <c r="O43" s="135">
        <v>880365</v>
      </c>
      <c r="P43" s="6">
        <v>239026</v>
      </c>
      <c r="Q43" s="6">
        <v>3851</v>
      </c>
      <c r="R43" s="6">
        <f t="shared" si="16"/>
        <v>1123242</v>
      </c>
      <c r="S43" s="154">
        <f t="shared" si="2"/>
        <v>343.58225905463473</v>
      </c>
      <c r="T43" s="154">
        <f t="shared" si="18"/>
        <v>344.76427255985266</v>
      </c>
      <c r="U43" s="6">
        <v>849886</v>
      </c>
      <c r="V43" s="33"/>
    </row>
    <row r="44" spans="1:22" x14ac:dyDescent="0.3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43"/>
      <c r="L44" s="2"/>
      <c r="M44" s="2"/>
      <c r="N44" s="2"/>
      <c r="O44" s="76"/>
      <c r="P44" s="76"/>
      <c r="Q44" s="76"/>
      <c r="R44" s="76"/>
      <c r="S44" s="73"/>
      <c r="T44" s="73"/>
      <c r="U44" s="76"/>
    </row>
    <row r="45" spans="1:22" x14ac:dyDescent="0.3">
      <c r="A45" s="128" t="s">
        <v>176</v>
      </c>
      <c r="B45" s="75">
        <v>5</v>
      </c>
      <c r="C45" s="75">
        <v>4704</v>
      </c>
      <c r="D45" s="79">
        <v>3370228</v>
      </c>
      <c r="E45" s="79">
        <v>565105</v>
      </c>
      <c r="F45" s="79">
        <v>43</v>
      </c>
      <c r="G45" s="79">
        <f t="shared" ref="G45:G53" si="19">SUM(D45:F45)</f>
        <v>3935376</v>
      </c>
      <c r="H45" s="7">
        <f t="shared" si="0"/>
        <v>836.59289965986397</v>
      </c>
      <c r="I45" s="7">
        <f>(G45/C45)</f>
        <v>836.60204081632651</v>
      </c>
      <c r="J45" s="79">
        <v>650505</v>
      </c>
      <c r="K45" s="143"/>
      <c r="L45" s="75">
        <v>2543</v>
      </c>
      <c r="M45" s="75">
        <v>2845</v>
      </c>
      <c r="N45" s="75">
        <f t="shared" ref="N45:N53" si="20">SUM(L45:M45)</f>
        <v>5388</v>
      </c>
      <c r="O45" s="133">
        <v>777665</v>
      </c>
      <c r="P45" s="79">
        <v>317232</v>
      </c>
      <c r="Q45" s="79">
        <v>17154</v>
      </c>
      <c r="R45" s="79">
        <f t="shared" si="16"/>
        <v>1112051</v>
      </c>
      <c r="S45" s="154">
        <f t="shared" si="2"/>
        <v>203.21028210838901</v>
      </c>
      <c r="T45" s="154">
        <f t="shared" si="18"/>
        <v>206.39402375649593</v>
      </c>
      <c r="U45" s="79">
        <v>761868</v>
      </c>
    </row>
    <row r="46" spans="1:22" x14ac:dyDescent="0.3">
      <c r="A46" s="5" t="s">
        <v>240</v>
      </c>
      <c r="B46" s="75">
        <v>5</v>
      </c>
      <c r="C46" s="75">
        <v>2151</v>
      </c>
      <c r="D46" s="6">
        <v>2553179</v>
      </c>
      <c r="E46" s="6">
        <v>143286</v>
      </c>
      <c r="F46" s="6">
        <v>410434</v>
      </c>
      <c r="G46" s="6">
        <f t="shared" si="19"/>
        <v>3106899</v>
      </c>
      <c r="H46" s="7">
        <f t="shared" si="0"/>
        <v>1253.5867038586705</v>
      </c>
      <c r="I46" s="7">
        <f t="shared" ref="I46:I53" si="21">(G46/C46)</f>
        <v>1444.3974895397489</v>
      </c>
      <c r="J46" s="6">
        <v>659819</v>
      </c>
      <c r="K46" s="143"/>
      <c r="L46" s="75">
        <v>3278</v>
      </c>
      <c r="M46" s="75">
        <v>4013</v>
      </c>
      <c r="N46" s="75">
        <f t="shared" si="20"/>
        <v>7291</v>
      </c>
      <c r="O46" s="135">
        <v>1068649</v>
      </c>
      <c r="P46" s="6">
        <v>160687</v>
      </c>
      <c r="Q46" s="6">
        <v>413230</v>
      </c>
      <c r="R46" s="6">
        <f t="shared" si="16"/>
        <v>1642566</v>
      </c>
      <c r="S46" s="154">
        <f t="shared" si="2"/>
        <v>168.61006720614455</v>
      </c>
      <c r="T46" s="154">
        <f t="shared" si="18"/>
        <v>225.28679193526264</v>
      </c>
      <c r="U46" s="6">
        <v>1228498</v>
      </c>
    </row>
    <row r="47" spans="1:22" x14ac:dyDescent="0.3">
      <c r="A47" s="5" t="s">
        <v>241</v>
      </c>
      <c r="B47" s="75">
        <v>5</v>
      </c>
      <c r="C47" s="75">
        <v>1785</v>
      </c>
      <c r="D47" s="6">
        <v>838315</v>
      </c>
      <c r="E47" s="6">
        <v>119995</v>
      </c>
      <c r="F47" s="6">
        <v>200</v>
      </c>
      <c r="G47" s="6">
        <f t="shared" si="19"/>
        <v>958510</v>
      </c>
      <c r="H47" s="7">
        <f t="shared" si="0"/>
        <v>536.86834733893556</v>
      </c>
      <c r="I47" s="7">
        <f t="shared" si="21"/>
        <v>536.98039215686276</v>
      </c>
      <c r="J47" s="6">
        <v>709536</v>
      </c>
      <c r="K47" s="146"/>
      <c r="L47" s="75">
        <v>1890</v>
      </c>
      <c r="M47" s="75">
        <v>2473</v>
      </c>
      <c r="N47" s="75">
        <f t="shared" si="20"/>
        <v>4363</v>
      </c>
      <c r="O47" s="135">
        <v>1114472</v>
      </c>
      <c r="P47" s="6">
        <v>228494</v>
      </c>
      <c r="Q47" s="6">
        <v>55640</v>
      </c>
      <c r="R47" s="6">
        <f t="shared" si="16"/>
        <v>1398606</v>
      </c>
      <c r="S47" s="154">
        <f t="shared" si="2"/>
        <v>307.80793032317212</v>
      </c>
      <c r="T47" s="154">
        <f t="shared" si="18"/>
        <v>320.56062342424934</v>
      </c>
      <c r="U47" s="6">
        <v>1424211</v>
      </c>
    </row>
    <row r="48" spans="1:22" x14ac:dyDescent="0.3">
      <c r="A48" s="5" t="s">
        <v>242</v>
      </c>
      <c r="B48" s="75">
        <v>5</v>
      </c>
      <c r="C48" s="75">
        <v>1929</v>
      </c>
      <c r="D48" s="6">
        <v>2519931</v>
      </c>
      <c r="E48" s="6">
        <v>833314</v>
      </c>
      <c r="F48" s="6">
        <v>686238</v>
      </c>
      <c r="G48" s="6">
        <f t="shared" si="19"/>
        <v>4039483</v>
      </c>
      <c r="H48" s="7">
        <f t="shared" si="0"/>
        <v>1738.3333333333333</v>
      </c>
      <c r="I48" s="7">
        <f t="shared" si="21"/>
        <v>2094.0813893208915</v>
      </c>
      <c r="J48" s="6">
        <v>1548750</v>
      </c>
      <c r="K48" s="143"/>
      <c r="L48" s="75">
        <v>1986</v>
      </c>
      <c r="M48" s="75">
        <v>1931</v>
      </c>
      <c r="N48" s="75">
        <f t="shared" si="20"/>
        <v>3917</v>
      </c>
      <c r="O48" s="135">
        <v>986579</v>
      </c>
      <c r="P48" s="6">
        <v>425889</v>
      </c>
      <c r="Q48" s="6">
        <v>243373</v>
      </c>
      <c r="R48" s="6">
        <f t="shared" si="16"/>
        <v>1655841</v>
      </c>
      <c r="S48" s="154">
        <f t="shared" si="2"/>
        <v>360.5994383456727</v>
      </c>
      <c r="T48" s="154">
        <f t="shared" si="18"/>
        <v>422.73193770742915</v>
      </c>
      <c r="U48" s="6">
        <v>1341606</v>
      </c>
    </row>
    <row r="49" spans="1:21" x14ac:dyDescent="0.3">
      <c r="A49" s="5" t="s">
        <v>243</v>
      </c>
      <c r="B49" s="75">
        <v>5</v>
      </c>
      <c r="C49" s="75">
        <v>1114</v>
      </c>
      <c r="D49" s="6">
        <v>837272</v>
      </c>
      <c r="E49" s="6">
        <v>287474</v>
      </c>
      <c r="F49" s="6">
        <v>10859</v>
      </c>
      <c r="G49" s="6">
        <f t="shared" si="19"/>
        <v>1135605</v>
      </c>
      <c r="H49" s="7">
        <f t="shared" si="0"/>
        <v>1009.6463195691202</v>
      </c>
      <c r="I49" s="7">
        <f t="shared" si="21"/>
        <v>1019.3940754039497</v>
      </c>
      <c r="J49" s="6">
        <v>805568</v>
      </c>
      <c r="K49" s="143"/>
      <c r="L49" s="75">
        <v>2863</v>
      </c>
      <c r="M49" s="75">
        <v>2334</v>
      </c>
      <c r="N49" s="75">
        <f t="shared" si="20"/>
        <v>5197</v>
      </c>
      <c r="O49" s="135">
        <v>1545305</v>
      </c>
      <c r="P49" s="6">
        <v>344456</v>
      </c>
      <c r="Q49" s="6">
        <v>9822</v>
      </c>
      <c r="R49" s="6">
        <f t="shared" si="16"/>
        <v>1899583</v>
      </c>
      <c r="S49" s="154">
        <f t="shared" si="2"/>
        <v>363.62536078506832</v>
      </c>
      <c r="T49" s="154">
        <f t="shared" si="18"/>
        <v>365.51529728689627</v>
      </c>
      <c r="U49" s="6">
        <v>1583610</v>
      </c>
    </row>
    <row r="50" spans="1:21" x14ac:dyDescent="0.3">
      <c r="A50" s="5" t="s">
        <v>244</v>
      </c>
      <c r="B50" s="75">
        <v>5</v>
      </c>
      <c r="C50" s="75">
        <v>1451</v>
      </c>
      <c r="D50" s="6">
        <v>667770</v>
      </c>
      <c r="E50" s="6">
        <v>7304</v>
      </c>
      <c r="F50" s="6">
        <v>392281</v>
      </c>
      <c r="G50" s="6">
        <f t="shared" si="19"/>
        <v>1067355</v>
      </c>
      <c r="H50" s="7">
        <f t="shared" si="0"/>
        <v>465.2474155754652</v>
      </c>
      <c r="I50" s="7">
        <f t="shared" si="21"/>
        <v>735.59958649207442</v>
      </c>
      <c r="J50" s="6">
        <v>409439</v>
      </c>
      <c r="K50" s="143"/>
      <c r="L50" s="75">
        <v>7010</v>
      </c>
      <c r="M50" s="75">
        <v>1398</v>
      </c>
      <c r="N50" s="75">
        <f t="shared" si="20"/>
        <v>8408</v>
      </c>
      <c r="O50" s="135">
        <v>1101900</v>
      </c>
      <c r="P50" s="6">
        <v>31307</v>
      </c>
      <c r="Q50" s="6">
        <v>371634</v>
      </c>
      <c r="R50" s="6">
        <f t="shared" si="16"/>
        <v>1504841</v>
      </c>
      <c r="S50" s="154">
        <f>(O50+P50)/N50</f>
        <v>134.77723596574691</v>
      </c>
      <c r="T50" s="154">
        <f t="shared" si="18"/>
        <v>178.97728353948619</v>
      </c>
      <c r="U50" s="6">
        <v>954795</v>
      </c>
    </row>
    <row r="51" spans="1:21" x14ac:dyDescent="0.3">
      <c r="A51" s="5" t="s">
        <v>245</v>
      </c>
      <c r="B51" s="75">
        <v>5</v>
      </c>
      <c r="C51" s="75">
        <v>3348</v>
      </c>
      <c r="D51" s="6">
        <v>1101900</v>
      </c>
      <c r="E51" s="6">
        <v>31307</v>
      </c>
      <c r="F51" s="6">
        <v>371634</v>
      </c>
      <c r="G51" s="6">
        <f t="shared" si="19"/>
        <v>1504841</v>
      </c>
      <c r="H51" s="7">
        <f t="shared" si="0"/>
        <v>338.47281959378734</v>
      </c>
      <c r="I51" s="7">
        <f t="shared" si="21"/>
        <v>449.47461170848266</v>
      </c>
      <c r="J51" s="6">
        <v>954795</v>
      </c>
      <c r="K51" s="143"/>
      <c r="L51" s="75">
        <v>5235</v>
      </c>
      <c r="M51" s="75">
        <v>3970</v>
      </c>
      <c r="N51" s="75">
        <f t="shared" si="20"/>
        <v>9205</v>
      </c>
      <c r="O51" s="135">
        <v>2111134</v>
      </c>
      <c r="P51" s="6">
        <v>562014</v>
      </c>
      <c r="Q51" s="6">
        <v>142708</v>
      </c>
      <c r="R51" s="6">
        <f t="shared" si="16"/>
        <v>2815856</v>
      </c>
      <c r="S51" s="154">
        <f t="shared" si="2"/>
        <v>290.40173818576858</v>
      </c>
      <c r="T51" s="154">
        <f t="shared" si="18"/>
        <v>305.90505160239002</v>
      </c>
      <c r="U51" s="6">
        <v>2250860</v>
      </c>
    </row>
    <row r="52" spans="1:21" x14ac:dyDescent="0.3">
      <c r="A52" s="5" t="s">
        <v>246</v>
      </c>
      <c r="B52" s="75">
        <v>5</v>
      </c>
      <c r="C52" s="75">
        <v>1478</v>
      </c>
      <c r="D52" s="6">
        <v>1850559</v>
      </c>
      <c r="E52" s="6">
        <v>388303</v>
      </c>
      <c r="F52" s="6">
        <v>27916</v>
      </c>
      <c r="G52" s="6">
        <f t="shared" si="19"/>
        <v>2266778</v>
      </c>
      <c r="H52" s="7">
        <f t="shared" si="0"/>
        <v>1514.7916102841677</v>
      </c>
      <c r="I52" s="7">
        <f t="shared" si="21"/>
        <v>1533.679296346414</v>
      </c>
      <c r="J52" s="6">
        <v>1089840</v>
      </c>
      <c r="K52" s="143"/>
      <c r="L52" s="75">
        <v>4153</v>
      </c>
      <c r="M52" s="75">
        <v>3346</v>
      </c>
      <c r="N52" s="75">
        <f t="shared" si="20"/>
        <v>7499</v>
      </c>
      <c r="O52" s="135">
        <v>1521321</v>
      </c>
      <c r="P52" s="6">
        <v>484250</v>
      </c>
      <c r="Q52" s="6">
        <v>256419</v>
      </c>
      <c r="R52" s="6">
        <f t="shared" si="16"/>
        <v>2261990</v>
      </c>
      <c r="S52" s="154">
        <f t="shared" si="2"/>
        <v>267.44512601680225</v>
      </c>
      <c r="T52" s="154">
        <f t="shared" si="18"/>
        <v>301.63888518469128</v>
      </c>
      <c r="U52" s="6">
        <v>635491</v>
      </c>
    </row>
    <row r="53" spans="1:21" x14ac:dyDescent="0.3">
      <c r="A53" s="5" t="s">
        <v>247</v>
      </c>
      <c r="B53" s="75">
        <v>5</v>
      </c>
      <c r="C53" s="75">
        <v>1769</v>
      </c>
      <c r="D53" s="6">
        <v>2537471</v>
      </c>
      <c r="E53" s="6">
        <v>436114</v>
      </c>
      <c r="F53" s="6">
        <v>298299</v>
      </c>
      <c r="G53" s="6">
        <f t="shared" si="19"/>
        <v>3271884</v>
      </c>
      <c r="H53" s="7">
        <f t="shared" si="0"/>
        <v>1680.9412097230074</v>
      </c>
      <c r="I53" s="7">
        <f t="shared" si="21"/>
        <v>1849.5669869983042</v>
      </c>
      <c r="J53" s="6">
        <v>968448</v>
      </c>
      <c r="K53" s="143"/>
      <c r="L53" s="75">
        <v>2277</v>
      </c>
      <c r="M53" s="75">
        <v>2598</v>
      </c>
      <c r="N53" s="75">
        <f t="shared" si="20"/>
        <v>4875</v>
      </c>
      <c r="O53" s="135">
        <v>1192944</v>
      </c>
      <c r="P53" s="6">
        <v>441196</v>
      </c>
      <c r="Q53" s="6">
        <v>81259</v>
      </c>
      <c r="R53" s="6">
        <f t="shared" si="16"/>
        <v>1715399</v>
      </c>
      <c r="S53" s="154">
        <f t="shared" si="2"/>
        <v>335.20820512820512</v>
      </c>
      <c r="T53" s="154">
        <f t="shared" si="18"/>
        <v>351.87671794871795</v>
      </c>
      <c r="U53" s="6">
        <v>1398652</v>
      </c>
    </row>
    <row r="54" spans="1:21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43"/>
      <c r="L54" s="76"/>
      <c r="M54" s="76"/>
      <c r="N54" s="76"/>
      <c r="O54" s="76"/>
      <c r="P54" s="76"/>
      <c r="Q54" s="76"/>
      <c r="R54" s="76"/>
      <c r="S54" s="76"/>
      <c r="T54" s="76"/>
      <c r="U54" s="76"/>
    </row>
    <row r="56" spans="1:21" x14ac:dyDescent="0.3">
      <c r="D56" s="183" t="s">
        <v>20</v>
      </c>
      <c r="E56" s="183"/>
      <c r="F56" s="183"/>
      <c r="G56" s="183"/>
      <c r="H56" s="183"/>
      <c r="I56" s="183"/>
      <c r="J56" s="183"/>
      <c r="K56" s="130"/>
      <c r="O56" s="196" t="s">
        <v>11</v>
      </c>
      <c r="P56" s="197"/>
      <c r="Q56" s="197"/>
      <c r="R56" s="197"/>
      <c r="S56" s="197"/>
      <c r="T56" s="197"/>
      <c r="U56" s="198"/>
    </row>
    <row r="57" spans="1:21" ht="43.2" x14ac:dyDescent="0.3">
      <c r="A57" s="5" t="s">
        <v>1</v>
      </c>
      <c r="B57" s="163" t="s">
        <v>181</v>
      </c>
      <c r="C57" s="100" t="s">
        <v>37</v>
      </c>
      <c r="D57" s="99" t="s">
        <v>133</v>
      </c>
      <c r="E57" s="99" t="s">
        <v>134</v>
      </c>
      <c r="F57" s="99" t="s">
        <v>135</v>
      </c>
      <c r="G57" s="99" t="s">
        <v>138</v>
      </c>
      <c r="H57" s="24" t="s">
        <v>253</v>
      </c>
      <c r="I57" s="24" t="s">
        <v>251</v>
      </c>
      <c r="J57" s="99" t="s">
        <v>137</v>
      </c>
      <c r="K57" s="141"/>
      <c r="N57" s="100" t="s">
        <v>37</v>
      </c>
      <c r="O57" s="100" t="s">
        <v>133</v>
      </c>
      <c r="P57" s="100" t="s">
        <v>134</v>
      </c>
      <c r="Q57" s="100" t="s">
        <v>135</v>
      </c>
      <c r="R57" s="100" t="s">
        <v>138</v>
      </c>
      <c r="S57" s="150" t="s">
        <v>252</v>
      </c>
      <c r="T57" s="150" t="s">
        <v>251</v>
      </c>
      <c r="U57" s="100" t="s">
        <v>137</v>
      </c>
    </row>
    <row r="58" spans="1:21" x14ac:dyDescent="0.3">
      <c r="A58" s="5" t="s">
        <v>139</v>
      </c>
      <c r="B58" s="163">
        <v>1</v>
      </c>
      <c r="C58" s="138">
        <v>21</v>
      </c>
      <c r="D58" s="14">
        <v>250</v>
      </c>
      <c r="E58" s="14">
        <v>1103.5</v>
      </c>
      <c r="F58" s="14">
        <v>0</v>
      </c>
      <c r="G58" s="14">
        <f>SUM(D58:F58)</f>
        <v>1353.5</v>
      </c>
      <c r="H58" s="28">
        <f>(D58+E58)/C58</f>
        <v>64.452380952380949</v>
      </c>
      <c r="I58" s="28">
        <f>(G58/C58)</f>
        <v>64.452380952380949</v>
      </c>
      <c r="J58" s="14">
        <v>1579.5</v>
      </c>
      <c r="K58" s="142"/>
      <c r="N58" s="138">
        <v>971</v>
      </c>
      <c r="O58" s="14">
        <v>129014</v>
      </c>
      <c r="P58" s="14">
        <v>47203</v>
      </c>
      <c r="Q58" s="14">
        <v>0</v>
      </c>
      <c r="R58" s="14">
        <f>SUM(O58:Q58)</f>
        <v>176217</v>
      </c>
      <c r="S58" s="80">
        <f>(O58+P58)/N58</f>
        <v>181.4799176107106</v>
      </c>
      <c r="T58" s="80">
        <f>(R58/N58)</f>
        <v>181.4799176107106</v>
      </c>
      <c r="U58" s="14">
        <v>101885.65</v>
      </c>
    </row>
    <row r="59" spans="1:21" x14ac:dyDescent="0.3">
      <c r="A59" s="128" t="s">
        <v>140</v>
      </c>
      <c r="B59" s="163">
        <v>1</v>
      </c>
      <c r="C59" s="138">
        <v>8</v>
      </c>
      <c r="D59" s="79">
        <v>297</v>
      </c>
      <c r="E59" s="79">
        <v>958.98</v>
      </c>
      <c r="F59" s="79">
        <v>0</v>
      </c>
      <c r="G59" s="79">
        <f>SUM(D59:F59)</f>
        <v>1255.98</v>
      </c>
      <c r="H59" s="28">
        <f t="shared" ref="H59:H105" si="22">(D59+E59)/C59</f>
        <v>156.9975</v>
      </c>
      <c r="I59" s="28">
        <f t="shared" ref="I59:I61" si="23">(G59/C59)</f>
        <v>156.9975</v>
      </c>
      <c r="J59" s="79">
        <v>508</v>
      </c>
      <c r="K59" s="142"/>
      <c r="N59" s="138">
        <v>178</v>
      </c>
      <c r="O59" s="79">
        <v>19064.45</v>
      </c>
      <c r="P59" s="79">
        <v>3908.65</v>
      </c>
      <c r="Q59" s="79">
        <v>0</v>
      </c>
      <c r="R59" s="79">
        <f>SUM(O59:Q59)</f>
        <v>22973.100000000002</v>
      </c>
      <c r="S59" s="80">
        <f t="shared" ref="S59:S105" si="24">(O59+P59)/N59</f>
        <v>129.06235955056181</v>
      </c>
      <c r="T59" s="80">
        <f t="shared" ref="T59:T61" si="25">(R59/N59)</f>
        <v>129.06235955056181</v>
      </c>
      <c r="U59" s="79">
        <v>25537.7</v>
      </c>
    </row>
    <row r="60" spans="1:21" x14ac:dyDescent="0.3">
      <c r="A60" s="5" t="s">
        <v>141</v>
      </c>
      <c r="B60" s="163">
        <v>1</v>
      </c>
      <c r="C60" s="138">
        <v>7</v>
      </c>
      <c r="D60" s="14">
        <v>164</v>
      </c>
      <c r="E60" s="14">
        <v>214</v>
      </c>
      <c r="F60" s="14">
        <v>0</v>
      </c>
      <c r="G60" s="14">
        <f>SUM(D60:F60)</f>
        <v>378</v>
      </c>
      <c r="H60" s="28">
        <f t="shared" si="22"/>
        <v>54</v>
      </c>
      <c r="I60" s="28">
        <f t="shared" si="23"/>
        <v>54</v>
      </c>
      <c r="J60" s="14">
        <v>96</v>
      </c>
      <c r="K60" s="142"/>
      <c r="N60" s="138">
        <v>1373</v>
      </c>
      <c r="O60" s="14">
        <v>189857</v>
      </c>
      <c r="P60" s="14">
        <v>25792</v>
      </c>
      <c r="Q60" s="14">
        <v>0</v>
      </c>
      <c r="R60" s="14">
        <f>SUM(O60:Q60)</f>
        <v>215649</v>
      </c>
      <c r="S60" s="80">
        <f t="shared" si="24"/>
        <v>157.06409322651129</v>
      </c>
      <c r="T60" s="80">
        <f t="shared" si="25"/>
        <v>157.06409322651129</v>
      </c>
      <c r="U60" s="14">
        <v>204580</v>
      </c>
    </row>
    <row r="61" spans="1:21" x14ac:dyDescent="0.3">
      <c r="A61" s="128" t="s">
        <v>142</v>
      </c>
      <c r="B61" s="163">
        <v>1</v>
      </c>
      <c r="C61" s="138">
        <v>25</v>
      </c>
      <c r="D61" s="79">
        <v>681.75</v>
      </c>
      <c r="E61" s="79">
        <v>1357</v>
      </c>
      <c r="F61" s="79">
        <v>0</v>
      </c>
      <c r="G61" s="79">
        <f>SUM(D61:F61)</f>
        <v>2038.75</v>
      </c>
      <c r="H61" s="28">
        <f t="shared" si="22"/>
        <v>81.55</v>
      </c>
      <c r="I61" s="28">
        <f t="shared" si="23"/>
        <v>81.55</v>
      </c>
      <c r="J61" s="79">
        <v>760</v>
      </c>
      <c r="K61" s="142"/>
      <c r="N61" s="138">
        <v>516</v>
      </c>
      <c r="O61" s="79">
        <v>68061.820000000007</v>
      </c>
      <c r="P61" s="79">
        <v>9374.98</v>
      </c>
      <c r="Q61" s="79">
        <v>250</v>
      </c>
      <c r="R61" s="79">
        <f>SUM(O61:Q61)</f>
        <v>77686.8</v>
      </c>
      <c r="S61" s="80">
        <f t="shared" si="24"/>
        <v>150.07131782945737</v>
      </c>
      <c r="T61" s="80">
        <f t="shared" si="25"/>
        <v>150.55581395348838</v>
      </c>
      <c r="U61" s="79">
        <v>68943.199999999997</v>
      </c>
    </row>
    <row r="62" spans="1:21" x14ac:dyDescent="0.3">
      <c r="A62" s="107"/>
      <c r="B62" s="2"/>
      <c r="C62" s="136"/>
      <c r="D62" s="7"/>
      <c r="E62" s="7"/>
      <c r="F62" s="7"/>
      <c r="G62" s="7"/>
      <c r="H62" s="28"/>
      <c r="I62" s="28"/>
      <c r="J62" s="7"/>
      <c r="K62" s="142"/>
      <c r="N62" s="136"/>
      <c r="O62" s="7"/>
      <c r="P62" s="7"/>
      <c r="Q62" s="7"/>
      <c r="R62" s="7"/>
      <c r="S62" s="80"/>
      <c r="T62" s="80"/>
      <c r="U62" s="7"/>
    </row>
    <row r="63" spans="1:21" x14ac:dyDescent="0.3">
      <c r="A63" s="128" t="s">
        <v>143</v>
      </c>
      <c r="B63" s="163">
        <v>2</v>
      </c>
      <c r="C63" s="138">
        <v>65</v>
      </c>
      <c r="D63" s="79">
        <v>3338.45</v>
      </c>
      <c r="E63" s="79">
        <v>7892.55</v>
      </c>
      <c r="F63" s="79">
        <v>0</v>
      </c>
      <c r="G63" s="79">
        <f t="shared" ref="G63:G70" si="26">SUM(D63:F63)</f>
        <v>11231</v>
      </c>
      <c r="H63" s="28">
        <f t="shared" si="22"/>
        <v>172.78461538461539</v>
      </c>
      <c r="I63" s="28">
        <f>(G63/C63)</f>
        <v>172.78461538461539</v>
      </c>
      <c r="J63" s="79">
        <v>5046.5</v>
      </c>
      <c r="K63" s="142"/>
      <c r="N63" s="138">
        <v>1789</v>
      </c>
      <c r="O63" s="79">
        <v>197794.03</v>
      </c>
      <c r="P63" s="79">
        <v>26857.14</v>
      </c>
      <c r="Q63" s="79">
        <v>39401.15</v>
      </c>
      <c r="R63" s="79">
        <f t="shared" ref="R63:R73" si="27">SUM(O63:Q63)</f>
        <v>264052.32</v>
      </c>
      <c r="S63" s="80">
        <f t="shared" si="24"/>
        <v>125.5735997764114</v>
      </c>
      <c r="T63" s="80">
        <f>(R63/N63)</f>
        <v>147.59771939631079</v>
      </c>
      <c r="U63" s="79">
        <v>251107.37</v>
      </c>
    </row>
    <row r="64" spans="1:21" x14ac:dyDescent="0.3">
      <c r="A64" s="5" t="s">
        <v>114</v>
      </c>
      <c r="B64" s="163">
        <v>2</v>
      </c>
      <c r="C64" s="138">
        <v>25</v>
      </c>
      <c r="D64" s="14">
        <v>2570.6</v>
      </c>
      <c r="E64" s="14">
        <v>605.4</v>
      </c>
      <c r="F64" s="14">
        <v>0</v>
      </c>
      <c r="G64" s="14">
        <f t="shared" si="26"/>
        <v>3176</v>
      </c>
      <c r="H64" s="28">
        <f t="shared" si="22"/>
        <v>127.04</v>
      </c>
      <c r="I64" s="28">
        <f t="shared" ref="I64:I73" si="28">(G64/C64)</f>
        <v>127.04</v>
      </c>
      <c r="J64" s="14">
        <v>2090</v>
      </c>
      <c r="K64" s="142"/>
      <c r="N64" s="138">
        <v>1408</v>
      </c>
      <c r="O64" s="14">
        <v>168492.82</v>
      </c>
      <c r="P64" s="14">
        <v>17569.759999999998</v>
      </c>
      <c r="Q64" s="14">
        <v>259.5</v>
      </c>
      <c r="R64" s="14">
        <f t="shared" si="27"/>
        <v>186322.08000000002</v>
      </c>
      <c r="S64" s="80">
        <f t="shared" si="24"/>
        <v>132.14671875000002</v>
      </c>
      <c r="T64" s="80">
        <f t="shared" ref="T64:T73" si="29">(R64/N64)</f>
        <v>132.33102272727274</v>
      </c>
      <c r="U64" s="14">
        <v>191991.75</v>
      </c>
    </row>
    <row r="65" spans="1:21" x14ac:dyDescent="0.3">
      <c r="A65" s="5" t="s">
        <v>0</v>
      </c>
      <c r="B65" s="163">
        <v>2</v>
      </c>
      <c r="C65" s="138">
        <v>36</v>
      </c>
      <c r="D65" s="14">
        <v>1228</v>
      </c>
      <c r="E65" s="14">
        <v>6957</v>
      </c>
      <c r="F65" s="14">
        <v>0</v>
      </c>
      <c r="G65" s="14">
        <f t="shared" si="26"/>
        <v>8185</v>
      </c>
      <c r="H65" s="28">
        <f t="shared" si="22"/>
        <v>227.36111111111111</v>
      </c>
      <c r="I65" s="28">
        <f t="shared" si="28"/>
        <v>227.36111111111111</v>
      </c>
      <c r="J65" s="14">
        <v>3629</v>
      </c>
      <c r="K65" s="142"/>
      <c r="N65" s="138">
        <v>645</v>
      </c>
      <c r="O65" s="14">
        <v>69945.45</v>
      </c>
      <c r="P65" s="14">
        <v>9846.15</v>
      </c>
      <c r="Q65" s="14">
        <v>0</v>
      </c>
      <c r="R65" s="14">
        <f t="shared" si="27"/>
        <v>79791.599999999991</v>
      </c>
      <c r="S65" s="80">
        <f t="shared" si="24"/>
        <v>123.70790697674417</v>
      </c>
      <c r="T65" s="80">
        <f t="shared" si="29"/>
        <v>123.70790697674417</v>
      </c>
      <c r="U65" s="14">
        <v>87170.93</v>
      </c>
    </row>
    <row r="66" spans="1:21" x14ac:dyDescent="0.3">
      <c r="A66" s="128" t="s">
        <v>144</v>
      </c>
      <c r="B66" s="163">
        <v>2</v>
      </c>
      <c r="C66" s="138">
        <v>31</v>
      </c>
      <c r="D66" s="79">
        <v>270</v>
      </c>
      <c r="E66" s="79">
        <v>1977</v>
      </c>
      <c r="F66" s="79">
        <v>0</v>
      </c>
      <c r="G66" s="79">
        <f t="shared" si="26"/>
        <v>2247</v>
      </c>
      <c r="H66" s="28">
        <f t="shared" si="22"/>
        <v>72.483870967741936</v>
      </c>
      <c r="I66" s="28">
        <f t="shared" si="28"/>
        <v>72.483870967741936</v>
      </c>
      <c r="J66" s="79">
        <v>1359</v>
      </c>
      <c r="K66" s="142"/>
      <c r="N66" s="138">
        <v>1543</v>
      </c>
      <c r="O66" s="79">
        <v>191751</v>
      </c>
      <c r="P66" s="79">
        <v>26688</v>
      </c>
      <c r="Q66" s="79">
        <v>205</v>
      </c>
      <c r="R66" s="79">
        <f t="shared" si="27"/>
        <v>218644</v>
      </c>
      <c r="S66" s="80">
        <f t="shared" si="24"/>
        <v>141.56772521062865</v>
      </c>
      <c r="T66" s="80">
        <f t="shared" si="29"/>
        <v>141.700583279326</v>
      </c>
      <c r="U66" s="79">
        <v>235489</v>
      </c>
    </row>
    <row r="67" spans="1:21" x14ac:dyDescent="0.3">
      <c r="A67" s="5" t="s">
        <v>145</v>
      </c>
      <c r="B67" s="163">
        <v>2</v>
      </c>
      <c r="C67" s="138">
        <v>17</v>
      </c>
      <c r="D67" s="14">
        <v>1050</v>
      </c>
      <c r="E67" s="14">
        <v>964</v>
      </c>
      <c r="F67" s="14">
        <v>0</v>
      </c>
      <c r="G67" s="14">
        <f t="shared" si="26"/>
        <v>2014</v>
      </c>
      <c r="H67" s="28">
        <f t="shared" si="22"/>
        <v>118.47058823529412</v>
      </c>
      <c r="I67" s="28">
        <f t="shared" si="28"/>
        <v>118.47058823529412</v>
      </c>
      <c r="J67" s="14">
        <v>323</v>
      </c>
      <c r="K67" s="142"/>
      <c r="N67" s="138">
        <v>4424</v>
      </c>
      <c r="O67" s="14">
        <v>790053.48</v>
      </c>
      <c r="P67" s="14">
        <v>77758.92</v>
      </c>
      <c r="Q67" s="14">
        <v>0</v>
      </c>
      <c r="R67" s="14">
        <f t="shared" si="27"/>
        <v>867812.4</v>
      </c>
      <c r="S67" s="80">
        <f t="shared" si="24"/>
        <v>196.16012658227848</v>
      </c>
      <c r="T67" s="80">
        <f t="shared" si="29"/>
        <v>196.16012658227848</v>
      </c>
      <c r="U67" s="14">
        <v>706671</v>
      </c>
    </row>
    <row r="68" spans="1:21" x14ac:dyDescent="0.3">
      <c r="A68" s="5" t="s">
        <v>146</v>
      </c>
      <c r="B68" s="163">
        <v>2</v>
      </c>
      <c r="C68" s="138">
        <v>22</v>
      </c>
      <c r="D68" s="14">
        <v>789</v>
      </c>
      <c r="E68" s="14">
        <v>2211</v>
      </c>
      <c r="F68" s="14">
        <v>0</v>
      </c>
      <c r="G68" s="14">
        <f t="shared" si="26"/>
        <v>3000</v>
      </c>
      <c r="H68" s="28">
        <f t="shared" si="22"/>
        <v>136.36363636363637</v>
      </c>
      <c r="I68" s="28">
        <f t="shared" si="28"/>
        <v>136.36363636363637</v>
      </c>
      <c r="J68" s="14">
        <v>510</v>
      </c>
      <c r="K68" s="142"/>
      <c r="N68" s="138">
        <v>445</v>
      </c>
      <c r="O68" s="14">
        <v>60041.120000000003</v>
      </c>
      <c r="P68" s="14">
        <v>10895.48</v>
      </c>
      <c r="Q68" s="14">
        <v>0</v>
      </c>
      <c r="R68" s="14">
        <f t="shared" si="27"/>
        <v>70936.600000000006</v>
      </c>
      <c r="S68" s="80">
        <f t="shared" si="24"/>
        <v>159.40808988764047</v>
      </c>
      <c r="T68" s="80">
        <f t="shared" si="29"/>
        <v>159.40808988764047</v>
      </c>
      <c r="U68" s="14">
        <v>70374.91</v>
      </c>
    </row>
    <row r="69" spans="1:21" x14ac:dyDescent="0.3">
      <c r="A69" s="128" t="s">
        <v>147</v>
      </c>
      <c r="B69" s="163">
        <v>2</v>
      </c>
      <c r="C69" s="138">
        <v>29</v>
      </c>
      <c r="D69" s="79">
        <v>0</v>
      </c>
      <c r="E69" s="79">
        <v>0</v>
      </c>
      <c r="F69" s="79">
        <v>0</v>
      </c>
      <c r="G69" s="79">
        <f t="shared" si="26"/>
        <v>0</v>
      </c>
      <c r="H69" s="28">
        <f t="shared" si="22"/>
        <v>0</v>
      </c>
      <c r="I69" s="28">
        <f t="shared" si="28"/>
        <v>0</v>
      </c>
      <c r="J69" s="79">
        <v>0</v>
      </c>
      <c r="K69" s="142"/>
      <c r="N69" s="138">
        <v>2442</v>
      </c>
      <c r="O69" s="79">
        <v>380059.98</v>
      </c>
      <c r="P69" s="79">
        <v>42277.14</v>
      </c>
      <c r="Q69" s="79">
        <v>0</v>
      </c>
      <c r="R69" s="79">
        <f t="shared" si="27"/>
        <v>422337.12</v>
      </c>
      <c r="S69" s="80">
        <f t="shared" si="24"/>
        <v>172.94722358722359</v>
      </c>
      <c r="T69" s="80">
        <f t="shared" si="29"/>
        <v>172.94722358722359</v>
      </c>
      <c r="U69" s="79">
        <v>438776.82</v>
      </c>
    </row>
    <row r="70" spans="1:21" x14ac:dyDescent="0.3">
      <c r="A70" s="5" t="s">
        <v>148</v>
      </c>
      <c r="B70" s="163">
        <v>2</v>
      </c>
      <c r="C70" s="138">
        <v>52</v>
      </c>
      <c r="D70" s="14">
        <v>3447.55</v>
      </c>
      <c r="E70" s="14">
        <v>2145.4499999999998</v>
      </c>
      <c r="F70" s="14">
        <v>0</v>
      </c>
      <c r="G70" s="14">
        <f t="shared" si="26"/>
        <v>5593</v>
      </c>
      <c r="H70" s="28">
        <f t="shared" si="22"/>
        <v>107.55769230769231</v>
      </c>
      <c r="I70" s="28">
        <f t="shared" si="28"/>
        <v>107.55769230769231</v>
      </c>
      <c r="J70" s="14">
        <v>1443</v>
      </c>
      <c r="K70" s="142"/>
      <c r="N70" s="138">
        <v>2290</v>
      </c>
      <c r="O70" s="14">
        <v>325356.56</v>
      </c>
      <c r="P70" s="14">
        <v>40611.599999999999</v>
      </c>
      <c r="Q70" s="14">
        <v>0</v>
      </c>
      <c r="R70" s="14">
        <f t="shared" si="27"/>
        <v>365968.16</v>
      </c>
      <c r="S70" s="80">
        <f t="shared" si="24"/>
        <v>159.81142358078603</v>
      </c>
      <c r="T70" s="80">
        <f t="shared" si="29"/>
        <v>159.81142358078603</v>
      </c>
      <c r="U70" s="14">
        <v>351863.68</v>
      </c>
    </row>
    <row r="71" spans="1:21" x14ac:dyDescent="0.3">
      <c r="A71" s="5" t="s">
        <v>110</v>
      </c>
      <c r="B71" s="163">
        <v>2</v>
      </c>
      <c r="C71" s="138">
        <v>14</v>
      </c>
      <c r="D71" s="14">
        <v>0</v>
      </c>
      <c r="E71" s="14">
        <v>0</v>
      </c>
      <c r="F71" s="14">
        <v>0</v>
      </c>
      <c r="G71" s="14">
        <v>0</v>
      </c>
      <c r="H71" s="28">
        <f t="shared" si="22"/>
        <v>0</v>
      </c>
      <c r="I71" s="28">
        <f t="shared" si="28"/>
        <v>0</v>
      </c>
      <c r="J71" s="14">
        <v>0</v>
      </c>
      <c r="K71" s="142"/>
      <c r="N71" s="138">
        <v>2522</v>
      </c>
      <c r="O71" s="14">
        <v>441688</v>
      </c>
      <c r="P71" s="14">
        <v>43741</v>
      </c>
      <c r="Q71" s="14">
        <v>0</v>
      </c>
      <c r="R71" s="14">
        <f t="shared" si="27"/>
        <v>485429</v>
      </c>
      <c r="S71" s="80">
        <f t="shared" si="24"/>
        <v>192.4777954004758</v>
      </c>
      <c r="T71" s="80">
        <f t="shared" si="29"/>
        <v>192.4777954004758</v>
      </c>
      <c r="U71" s="14">
        <v>455849</v>
      </c>
    </row>
    <row r="72" spans="1:21" x14ac:dyDescent="0.3">
      <c r="A72" s="5" t="s">
        <v>115</v>
      </c>
      <c r="B72" s="163">
        <v>2</v>
      </c>
      <c r="C72" s="138">
        <v>40</v>
      </c>
      <c r="D72" s="14">
        <v>6782</v>
      </c>
      <c r="E72" s="14">
        <v>3725</v>
      </c>
      <c r="F72" s="14">
        <v>0</v>
      </c>
      <c r="G72" s="14">
        <f>SUM(D72:F72)</f>
        <v>10507</v>
      </c>
      <c r="H72" s="28">
        <f t="shared" si="22"/>
        <v>262.67500000000001</v>
      </c>
      <c r="I72" s="28">
        <f t="shared" si="28"/>
        <v>262.67500000000001</v>
      </c>
      <c r="J72" s="14">
        <v>33.21</v>
      </c>
      <c r="K72" s="142"/>
      <c r="N72" s="138">
        <v>2914</v>
      </c>
      <c r="O72" s="14">
        <v>6008.43</v>
      </c>
      <c r="P72" s="14">
        <v>85267.62</v>
      </c>
      <c r="Q72" s="14">
        <v>228117.45</v>
      </c>
      <c r="R72" s="14">
        <f t="shared" si="27"/>
        <v>319393.5</v>
      </c>
      <c r="S72" s="80">
        <f t="shared" si="24"/>
        <v>31.323284145504456</v>
      </c>
      <c r="T72" s="80">
        <f t="shared" si="29"/>
        <v>109.60655456417295</v>
      </c>
      <c r="U72" s="14">
        <v>293142.73</v>
      </c>
    </row>
    <row r="73" spans="1:21" x14ac:dyDescent="0.3">
      <c r="A73" s="5" t="s">
        <v>149</v>
      </c>
      <c r="B73" s="163">
        <v>2</v>
      </c>
      <c r="C73" s="138">
        <v>25</v>
      </c>
      <c r="D73" s="14">
        <v>636</v>
      </c>
      <c r="E73" s="14">
        <v>656</v>
      </c>
      <c r="F73" s="14">
        <v>0</v>
      </c>
      <c r="G73" s="14">
        <f>SUM(D73:F73)</f>
        <v>1292</v>
      </c>
      <c r="H73" s="28">
        <f t="shared" si="22"/>
        <v>51.68</v>
      </c>
      <c r="I73" s="28">
        <f t="shared" si="28"/>
        <v>51.68</v>
      </c>
      <c r="J73" s="14">
        <v>2459.37</v>
      </c>
      <c r="K73" s="142"/>
      <c r="N73" s="138">
        <v>3114</v>
      </c>
      <c r="O73" s="14">
        <v>410846.39</v>
      </c>
      <c r="P73" s="14">
        <v>40354.54</v>
      </c>
      <c r="Q73" s="14">
        <v>1308.29</v>
      </c>
      <c r="R73" s="14">
        <f t="shared" si="27"/>
        <v>452509.22</v>
      </c>
      <c r="S73" s="80">
        <f t="shared" si="24"/>
        <v>144.89432562620425</v>
      </c>
      <c r="T73" s="80">
        <f t="shared" si="29"/>
        <v>145.3144572896596</v>
      </c>
      <c r="U73" s="14">
        <v>433392.7</v>
      </c>
    </row>
    <row r="74" spans="1:21" x14ac:dyDescent="0.3">
      <c r="A74" s="107"/>
      <c r="B74" s="2"/>
      <c r="C74" s="136"/>
      <c r="D74" s="7"/>
      <c r="E74" s="7"/>
      <c r="F74" s="7"/>
      <c r="G74" s="7"/>
      <c r="H74" s="28"/>
      <c r="I74" s="28"/>
      <c r="J74" s="7"/>
      <c r="K74" s="142"/>
      <c r="N74" s="136"/>
      <c r="O74" s="7"/>
      <c r="P74" s="7"/>
      <c r="Q74" s="7"/>
      <c r="R74" s="7"/>
      <c r="S74" s="80"/>
      <c r="T74" s="80"/>
      <c r="U74" s="7"/>
    </row>
    <row r="75" spans="1:21" x14ac:dyDescent="0.3">
      <c r="A75" s="128" t="s">
        <v>150</v>
      </c>
      <c r="B75" s="163">
        <v>3</v>
      </c>
      <c r="C75" s="138">
        <v>46</v>
      </c>
      <c r="D75" s="79">
        <v>718.7</v>
      </c>
      <c r="E75" s="79">
        <v>2940.3</v>
      </c>
      <c r="F75" s="79">
        <v>0</v>
      </c>
      <c r="G75" s="79">
        <f t="shared" ref="G75:G85" si="30">SUM(D75:F75)</f>
        <v>3659</v>
      </c>
      <c r="H75" s="28">
        <f t="shared" si="22"/>
        <v>79.543478260869563</v>
      </c>
      <c r="I75" s="28">
        <f>(G75/C75)</f>
        <v>79.543478260869563</v>
      </c>
      <c r="J75" s="79">
        <v>2774</v>
      </c>
      <c r="K75" s="142"/>
      <c r="N75" s="138">
        <v>7184</v>
      </c>
      <c r="O75" s="79">
        <v>1359529.14</v>
      </c>
      <c r="P75" s="79">
        <v>121672.41</v>
      </c>
      <c r="Q75" s="79">
        <v>1194</v>
      </c>
      <c r="R75" s="79">
        <f t="shared" ref="R75:R85" si="31">SUM(O75:Q75)</f>
        <v>1482395.5499999998</v>
      </c>
      <c r="S75" s="80">
        <f t="shared" si="24"/>
        <v>206.18061664810688</v>
      </c>
      <c r="T75" s="80">
        <f>(R75/N75)</f>
        <v>206.34681932071268</v>
      </c>
      <c r="U75" s="79">
        <v>1504491.4</v>
      </c>
    </row>
    <row r="76" spans="1:21" x14ac:dyDescent="0.3">
      <c r="A76" s="5" t="s">
        <v>151</v>
      </c>
      <c r="B76" s="163">
        <v>3</v>
      </c>
      <c r="C76" s="138">
        <v>202</v>
      </c>
      <c r="D76" s="14">
        <v>12971</v>
      </c>
      <c r="E76" s="14">
        <v>16673</v>
      </c>
      <c r="F76" s="14">
        <v>800</v>
      </c>
      <c r="G76" s="14">
        <f t="shared" si="30"/>
        <v>30444</v>
      </c>
      <c r="H76" s="28">
        <f t="shared" si="22"/>
        <v>146.75247524752476</v>
      </c>
      <c r="I76" s="28">
        <f t="shared" ref="I76:I85" si="32">(G76/C76)</f>
        <v>150.71287128712871</v>
      </c>
      <c r="J76" s="14">
        <v>11529</v>
      </c>
      <c r="K76" s="142"/>
      <c r="N76" s="138">
        <v>3296</v>
      </c>
      <c r="O76" s="14">
        <v>580504.30000000005</v>
      </c>
      <c r="P76" s="14">
        <v>60430.35</v>
      </c>
      <c r="Q76" s="14">
        <v>0</v>
      </c>
      <c r="R76" s="14">
        <f t="shared" si="31"/>
        <v>640934.65</v>
      </c>
      <c r="S76" s="80">
        <f t="shared" si="24"/>
        <v>194.45832827669904</v>
      </c>
      <c r="T76" s="80">
        <f t="shared" ref="T76:T85" si="33">(R76/N76)</f>
        <v>194.45832827669904</v>
      </c>
      <c r="U76" s="14">
        <v>659161.1</v>
      </c>
    </row>
    <row r="77" spans="1:21" x14ac:dyDescent="0.3">
      <c r="A77" s="5" t="s">
        <v>111</v>
      </c>
      <c r="B77" s="163">
        <v>3</v>
      </c>
      <c r="C77" s="138">
        <v>78</v>
      </c>
      <c r="D77" s="14">
        <v>3042.8</v>
      </c>
      <c r="E77" s="14">
        <v>1227.2</v>
      </c>
      <c r="F77" s="14">
        <v>0</v>
      </c>
      <c r="G77" s="14">
        <f t="shared" si="30"/>
        <v>4270</v>
      </c>
      <c r="H77" s="28">
        <f t="shared" si="22"/>
        <v>54.743589743589745</v>
      </c>
      <c r="I77" s="28">
        <f t="shared" si="32"/>
        <v>54.743589743589745</v>
      </c>
      <c r="J77" s="14">
        <v>1805</v>
      </c>
      <c r="K77" s="142"/>
      <c r="N77" s="138">
        <v>8103</v>
      </c>
      <c r="O77" s="14">
        <v>78356.38</v>
      </c>
      <c r="P77" s="14">
        <v>2230.5</v>
      </c>
      <c r="Q77" s="14">
        <v>1114105.72</v>
      </c>
      <c r="R77" s="14">
        <f t="shared" si="31"/>
        <v>1194692.6000000001</v>
      </c>
      <c r="S77" s="80">
        <f t="shared" si="24"/>
        <v>9.9453140812044936</v>
      </c>
      <c r="T77" s="80">
        <f t="shared" si="33"/>
        <v>147.43830679995065</v>
      </c>
      <c r="U77" s="14">
        <v>982526.08</v>
      </c>
    </row>
    <row r="78" spans="1:21" x14ac:dyDescent="0.3">
      <c r="A78" s="5" t="s">
        <v>152</v>
      </c>
      <c r="B78" s="163">
        <v>3</v>
      </c>
      <c r="C78" s="138">
        <v>110</v>
      </c>
      <c r="D78" s="14">
        <v>5408</v>
      </c>
      <c r="E78" s="14">
        <v>6247.11</v>
      </c>
      <c r="F78" s="14">
        <v>0</v>
      </c>
      <c r="G78" s="14">
        <f t="shared" si="30"/>
        <v>11655.11</v>
      </c>
      <c r="H78" s="28">
        <f t="shared" si="22"/>
        <v>105.95554545454546</v>
      </c>
      <c r="I78" s="28">
        <f t="shared" si="32"/>
        <v>105.95554545454546</v>
      </c>
      <c r="J78" s="14">
        <v>2704.11</v>
      </c>
      <c r="K78" s="142"/>
      <c r="N78" s="138">
        <v>3373</v>
      </c>
      <c r="O78" s="14">
        <v>575227.18000000005</v>
      </c>
      <c r="P78" s="14">
        <v>61639.62</v>
      </c>
      <c r="Q78" s="14">
        <v>90</v>
      </c>
      <c r="R78" s="14">
        <f t="shared" si="31"/>
        <v>636956.80000000005</v>
      </c>
      <c r="S78" s="80">
        <f t="shared" si="24"/>
        <v>188.81316335606286</v>
      </c>
      <c r="T78" s="80">
        <f t="shared" si="33"/>
        <v>188.83984583456865</v>
      </c>
      <c r="U78" s="14">
        <v>631149.29</v>
      </c>
    </row>
    <row r="79" spans="1:21" x14ac:dyDescent="0.3">
      <c r="A79" s="5" t="s">
        <v>153</v>
      </c>
      <c r="B79" s="163">
        <v>3</v>
      </c>
      <c r="C79" s="138">
        <v>129</v>
      </c>
      <c r="D79" s="14">
        <v>267</v>
      </c>
      <c r="E79" s="14">
        <v>3456</v>
      </c>
      <c r="F79" s="14">
        <v>0</v>
      </c>
      <c r="G79" s="14">
        <f t="shared" si="30"/>
        <v>3723</v>
      </c>
      <c r="H79" s="28">
        <f t="shared" si="22"/>
        <v>28.86046511627907</v>
      </c>
      <c r="I79" s="28">
        <f t="shared" si="32"/>
        <v>28.86046511627907</v>
      </c>
      <c r="J79" s="14">
        <v>1373</v>
      </c>
      <c r="K79" s="142"/>
      <c r="N79" s="138">
        <v>4444</v>
      </c>
      <c r="O79" s="14">
        <v>892233.73</v>
      </c>
      <c r="P79" s="14">
        <v>74303</v>
      </c>
      <c r="Q79" s="14">
        <v>45</v>
      </c>
      <c r="R79" s="14">
        <f t="shared" si="31"/>
        <v>966581.73</v>
      </c>
      <c r="S79" s="80">
        <f t="shared" si="24"/>
        <v>217.49251350135012</v>
      </c>
      <c r="T79" s="80">
        <f t="shared" si="33"/>
        <v>217.50263951395138</v>
      </c>
      <c r="U79" s="14">
        <v>947741.95</v>
      </c>
    </row>
    <row r="80" spans="1:21" x14ac:dyDescent="0.3">
      <c r="A80" s="5" t="s">
        <v>154</v>
      </c>
      <c r="B80" s="163">
        <v>3</v>
      </c>
      <c r="C80" s="138">
        <v>79</v>
      </c>
      <c r="D80" s="14">
        <v>0</v>
      </c>
      <c r="E80" s="14">
        <v>1255</v>
      </c>
      <c r="F80" s="14">
        <v>0</v>
      </c>
      <c r="G80" s="14">
        <f t="shared" si="30"/>
        <v>1255</v>
      </c>
      <c r="H80" s="28">
        <f t="shared" si="22"/>
        <v>15.886075949367088</v>
      </c>
      <c r="I80" s="28">
        <f t="shared" si="32"/>
        <v>15.886075949367088</v>
      </c>
      <c r="J80" s="14">
        <v>1253</v>
      </c>
      <c r="K80" s="142"/>
      <c r="N80" s="138">
        <v>6852</v>
      </c>
      <c r="O80" s="14">
        <v>1061539</v>
      </c>
      <c r="P80" s="14">
        <v>124288.9</v>
      </c>
      <c r="Q80" s="14">
        <v>0</v>
      </c>
      <c r="R80" s="14">
        <f t="shared" si="31"/>
        <v>1185827.8999999999</v>
      </c>
      <c r="S80" s="80">
        <f t="shared" si="24"/>
        <v>173.06303269118504</v>
      </c>
      <c r="T80" s="80">
        <f t="shared" si="33"/>
        <v>173.06303269118504</v>
      </c>
      <c r="U80" s="14">
        <v>1180386</v>
      </c>
    </row>
    <row r="81" spans="1:21" x14ac:dyDescent="0.3">
      <c r="A81" s="128" t="s">
        <v>155</v>
      </c>
      <c r="B81" s="163">
        <v>3</v>
      </c>
      <c r="C81" s="138">
        <v>107</v>
      </c>
      <c r="D81" s="79">
        <v>3428</v>
      </c>
      <c r="E81" s="79">
        <v>8305</v>
      </c>
      <c r="F81" s="79">
        <v>0</v>
      </c>
      <c r="G81" s="79">
        <f t="shared" si="30"/>
        <v>11733</v>
      </c>
      <c r="H81" s="28">
        <f t="shared" si="22"/>
        <v>109.65420560747664</v>
      </c>
      <c r="I81" s="28">
        <f t="shared" si="32"/>
        <v>109.65420560747664</v>
      </c>
      <c r="J81" s="79">
        <v>13963.5</v>
      </c>
      <c r="K81" s="142"/>
      <c r="N81" s="138">
        <v>5174</v>
      </c>
      <c r="O81" s="79">
        <v>957897.68</v>
      </c>
      <c r="P81" s="79">
        <v>107176.25</v>
      </c>
      <c r="Q81" s="79">
        <v>12960</v>
      </c>
      <c r="R81" s="79">
        <f t="shared" si="31"/>
        <v>1078033.9300000002</v>
      </c>
      <c r="S81" s="80">
        <f t="shared" si="24"/>
        <v>205.85116544259765</v>
      </c>
      <c r="T81" s="80">
        <f t="shared" si="33"/>
        <v>208.35599729416316</v>
      </c>
      <c r="U81" s="79">
        <v>999198.76</v>
      </c>
    </row>
    <row r="82" spans="1:21" x14ac:dyDescent="0.3">
      <c r="A82" s="5" t="s">
        <v>113</v>
      </c>
      <c r="B82" s="163">
        <v>3</v>
      </c>
      <c r="C82" s="138">
        <v>48</v>
      </c>
      <c r="D82" s="14">
        <v>2011.6</v>
      </c>
      <c r="E82" s="14">
        <v>1438.4</v>
      </c>
      <c r="F82" s="14">
        <v>0</v>
      </c>
      <c r="G82" s="14">
        <f t="shared" si="30"/>
        <v>3450</v>
      </c>
      <c r="H82" s="28">
        <f t="shared" si="22"/>
        <v>71.875</v>
      </c>
      <c r="I82" s="28">
        <f t="shared" si="32"/>
        <v>71.875</v>
      </c>
      <c r="J82" s="14">
        <v>750</v>
      </c>
      <c r="K82" s="142"/>
      <c r="N82" s="138">
        <v>7690</v>
      </c>
      <c r="O82" s="14">
        <v>965974.03</v>
      </c>
      <c r="P82" s="14">
        <v>112282.27</v>
      </c>
      <c r="Q82" s="14">
        <v>0</v>
      </c>
      <c r="R82" s="14">
        <f t="shared" si="31"/>
        <v>1078256.3</v>
      </c>
      <c r="S82" s="80">
        <f t="shared" si="24"/>
        <v>140.21538361508453</v>
      </c>
      <c r="T82" s="80">
        <f t="shared" si="33"/>
        <v>140.21538361508453</v>
      </c>
      <c r="U82" s="14">
        <v>976455.52</v>
      </c>
    </row>
    <row r="83" spans="1:21" x14ac:dyDescent="0.3">
      <c r="A83" s="5" t="s">
        <v>156</v>
      </c>
      <c r="B83" s="163">
        <v>3</v>
      </c>
      <c r="C83" s="138">
        <v>152</v>
      </c>
      <c r="D83" s="14">
        <v>7693</v>
      </c>
      <c r="E83" s="14">
        <v>17837</v>
      </c>
      <c r="F83" s="14">
        <v>0</v>
      </c>
      <c r="G83" s="14">
        <f t="shared" si="30"/>
        <v>25530</v>
      </c>
      <c r="H83" s="28">
        <f t="shared" si="22"/>
        <v>167.96052631578948</v>
      </c>
      <c r="I83" s="28">
        <f t="shared" si="32"/>
        <v>167.96052631578948</v>
      </c>
      <c r="J83" s="14">
        <v>5990.5</v>
      </c>
      <c r="K83" s="142"/>
      <c r="N83" s="138">
        <v>3055</v>
      </c>
      <c r="O83" s="14">
        <v>300904.08</v>
      </c>
      <c r="P83" s="14">
        <v>66476</v>
      </c>
      <c r="Q83" s="14">
        <v>57314.5</v>
      </c>
      <c r="R83" s="14">
        <f t="shared" si="31"/>
        <v>424694.58</v>
      </c>
      <c r="S83" s="80">
        <f t="shared" si="24"/>
        <v>120.25534533551556</v>
      </c>
      <c r="T83" s="80">
        <f t="shared" si="33"/>
        <v>139.01622913256958</v>
      </c>
      <c r="U83" s="14">
        <v>403685.53</v>
      </c>
    </row>
    <row r="84" spans="1:21" x14ac:dyDescent="0.3">
      <c r="A84" s="128" t="s">
        <v>157</v>
      </c>
      <c r="B84" s="163">
        <v>3</v>
      </c>
      <c r="C84" s="138">
        <v>114</v>
      </c>
      <c r="D84" s="79">
        <v>4687</v>
      </c>
      <c r="E84" s="79">
        <v>298</v>
      </c>
      <c r="F84" s="79">
        <v>4820</v>
      </c>
      <c r="G84" s="79">
        <f t="shared" si="30"/>
        <v>9805</v>
      </c>
      <c r="H84" s="28">
        <f t="shared" si="22"/>
        <v>43.728070175438596</v>
      </c>
      <c r="I84" s="28">
        <f t="shared" si="32"/>
        <v>86.008771929824562</v>
      </c>
      <c r="J84" s="79">
        <v>2924</v>
      </c>
      <c r="K84" s="142"/>
      <c r="N84" s="138">
        <v>4833</v>
      </c>
      <c r="O84" s="79">
        <v>626965</v>
      </c>
      <c r="P84" s="79">
        <v>86357</v>
      </c>
      <c r="Q84" s="79">
        <v>54</v>
      </c>
      <c r="R84" s="79">
        <f t="shared" si="31"/>
        <v>713376</v>
      </c>
      <c r="S84" s="80">
        <f t="shared" si="24"/>
        <v>147.59404096834265</v>
      </c>
      <c r="T84" s="80">
        <f t="shared" si="33"/>
        <v>147.6052141527002</v>
      </c>
      <c r="U84" s="79">
        <v>663772</v>
      </c>
    </row>
    <row r="85" spans="1:21" x14ac:dyDescent="0.3">
      <c r="A85" s="5" t="s">
        <v>112</v>
      </c>
      <c r="B85" s="163">
        <v>3</v>
      </c>
      <c r="C85" s="138">
        <v>53</v>
      </c>
      <c r="D85" s="14">
        <v>1574</v>
      </c>
      <c r="E85" s="14">
        <v>5705</v>
      </c>
      <c r="F85" s="14">
        <v>0</v>
      </c>
      <c r="G85" s="14">
        <f t="shared" si="30"/>
        <v>7279</v>
      </c>
      <c r="H85" s="28">
        <f t="shared" si="22"/>
        <v>137.33962264150944</v>
      </c>
      <c r="I85" s="28">
        <f t="shared" si="32"/>
        <v>137.33962264150944</v>
      </c>
      <c r="J85" s="14">
        <v>5921.5</v>
      </c>
      <c r="K85" s="142"/>
      <c r="N85" s="138">
        <v>3667</v>
      </c>
      <c r="O85" s="14">
        <v>472383.4</v>
      </c>
      <c r="P85" s="14">
        <v>7788.95</v>
      </c>
      <c r="Q85" s="14">
        <v>0</v>
      </c>
      <c r="R85" s="14">
        <f t="shared" si="31"/>
        <v>480172.35000000003</v>
      </c>
      <c r="S85" s="80">
        <f t="shared" si="24"/>
        <v>130.94419143714208</v>
      </c>
      <c r="T85" s="80">
        <f t="shared" si="33"/>
        <v>130.94419143714208</v>
      </c>
      <c r="U85" s="14">
        <v>194360.09</v>
      </c>
    </row>
    <row r="86" spans="1:21" x14ac:dyDescent="0.3">
      <c r="A86" s="76"/>
      <c r="B86" s="76"/>
      <c r="C86" s="137"/>
      <c r="D86" s="107"/>
      <c r="E86" s="107"/>
      <c r="F86" s="107"/>
      <c r="G86" s="107"/>
      <c r="H86" s="152"/>
      <c r="I86" s="152"/>
      <c r="J86" s="107"/>
      <c r="K86" s="143"/>
      <c r="N86" s="137"/>
      <c r="O86" s="107"/>
      <c r="P86" s="107"/>
      <c r="Q86" s="107"/>
      <c r="R86" s="107"/>
      <c r="S86" s="151"/>
      <c r="T86" s="151"/>
      <c r="U86" s="107"/>
    </row>
    <row r="87" spans="1:21" x14ac:dyDescent="0.3">
      <c r="A87" s="5" t="s">
        <v>224</v>
      </c>
      <c r="B87" s="163">
        <v>4</v>
      </c>
      <c r="C87" s="138">
        <v>179</v>
      </c>
      <c r="D87" s="139">
        <v>3858</v>
      </c>
      <c r="E87" s="139">
        <v>30244</v>
      </c>
      <c r="F87" s="139">
        <v>0</v>
      </c>
      <c r="G87" s="139">
        <f t="shared" ref="G87:G95" si="34">SUM(D87:F87)</f>
        <v>34102</v>
      </c>
      <c r="H87" s="28">
        <f t="shared" si="22"/>
        <v>190.51396648044692</v>
      </c>
      <c r="I87" s="153">
        <f>(G87/C87)</f>
        <v>190.51396648044692</v>
      </c>
      <c r="J87" s="139">
        <v>25836</v>
      </c>
      <c r="K87" s="144"/>
      <c r="N87" s="138">
        <v>12665</v>
      </c>
      <c r="O87" s="6">
        <v>1637683</v>
      </c>
      <c r="P87" s="6">
        <v>303148</v>
      </c>
      <c r="Q87" s="6">
        <v>145120</v>
      </c>
      <c r="R87" s="6">
        <f t="shared" ref="R87:R97" si="35">SUM(O87:Q87)</f>
        <v>2085951</v>
      </c>
      <c r="S87" s="80">
        <f t="shared" si="24"/>
        <v>153.24366363995262</v>
      </c>
      <c r="T87" s="80">
        <f>(R87/N87)</f>
        <v>164.70201342281879</v>
      </c>
      <c r="U87" s="6">
        <v>1971983</v>
      </c>
    </row>
    <row r="88" spans="1:21" x14ac:dyDescent="0.3">
      <c r="A88" s="128" t="s">
        <v>177</v>
      </c>
      <c r="B88" s="163">
        <v>4</v>
      </c>
      <c r="C88" s="138">
        <v>268</v>
      </c>
      <c r="D88" s="140">
        <v>4320</v>
      </c>
      <c r="E88" s="140">
        <v>9744</v>
      </c>
      <c r="F88" s="140">
        <v>114</v>
      </c>
      <c r="G88" s="140">
        <f t="shared" si="34"/>
        <v>14178</v>
      </c>
      <c r="H88" s="28">
        <f t="shared" si="22"/>
        <v>52.477611940298509</v>
      </c>
      <c r="I88" s="153">
        <f t="shared" ref="I88:I105" si="36">(G88/C88)</f>
        <v>52.902985074626862</v>
      </c>
      <c r="J88" s="140">
        <v>11340</v>
      </c>
      <c r="K88" s="144"/>
      <c r="N88" s="138">
        <v>8288</v>
      </c>
      <c r="O88" s="79">
        <v>1305513</v>
      </c>
      <c r="P88" s="79">
        <v>149895</v>
      </c>
      <c r="Q88" s="79">
        <v>0</v>
      </c>
      <c r="R88" s="79">
        <f t="shared" si="35"/>
        <v>1455408</v>
      </c>
      <c r="S88" s="80">
        <f t="shared" si="24"/>
        <v>175.60424710424709</v>
      </c>
      <c r="T88" s="80">
        <f t="shared" ref="T88:T105" si="37">(R88/N88)</f>
        <v>175.60424710424709</v>
      </c>
      <c r="U88" s="79">
        <v>1308616</v>
      </c>
    </row>
    <row r="89" spans="1:21" x14ac:dyDescent="0.3">
      <c r="A89" s="5" t="s">
        <v>225</v>
      </c>
      <c r="B89" s="163">
        <v>4</v>
      </c>
      <c r="C89" s="138">
        <v>127</v>
      </c>
      <c r="D89" s="139">
        <v>9564</v>
      </c>
      <c r="E89" s="139">
        <v>3407</v>
      </c>
      <c r="F89" s="139">
        <v>0</v>
      </c>
      <c r="G89" s="139">
        <f t="shared" si="34"/>
        <v>12971</v>
      </c>
      <c r="H89" s="28">
        <f t="shared" si="22"/>
        <v>102.13385826771653</v>
      </c>
      <c r="I89" s="153">
        <f t="shared" si="36"/>
        <v>102.13385826771653</v>
      </c>
      <c r="J89" s="139">
        <v>7845</v>
      </c>
      <c r="K89" s="144"/>
      <c r="N89" s="138">
        <v>6052</v>
      </c>
      <c r="O89" s="6">
        <v>829527</v>
      </c>
      <c r="P89" s="6">
        <v>130200</v>
      </c>
      <c r="Q89" s="6">
        <v>155457</v>
      </c>
      <c r="R89" s="6">
        <f t="shared" si="35"/>
        <v>1115184</v>
      </c>
      <c r="S89" s="80">
        <f t="shared" si="24"/>
        <v>158.58013879709188</v>
      </c>
      <c r="T89" s="80">
        <f t="shared" si="37"/>
        <v>184.26701916721746</v>
      </c>
      <c r="U89" s="6">
        <v>1001631</v>
      </c>
    </row>
    <row r="90" spans="1:21" x14ac:dyDescent="0.3">
      <c r="A90" s="5" t="s">
        <v>226</v>
      </c>
      <c r="B90" s="163">
        <v>4</v>
      </c>
      <c r="C90" s="138">
        <v>212</v>
      </c>
      <c r="D90" s="139">
        <v>11048</v>
      </c>
      <c r="E90" s="139">
        <v>36264</v>
      </c>
      <c r="F90" s="139">
        <v>0</v>
      </c>
      <c r="G90" s="139">
        <f t="shared" si="34"/>
        <v>47312</v>
      </c>
      <c r="H90" s="28">
        <f t="shared" si="22"/>
        <v>223.16981132075472</v>
      </c>
      <c r="I90" s="153">
        <f t="shared" si="36"/>
        <v>223.16981132075472</v>
      </c>
      <c r="J90" s="139">
        <v>25561</v>
      </c>
      <c r="K90" s="144"/>
      <c r="N90" s="138">
        <v>5499</v>
      </c>
      <c r="O90" s="6">
        <v>937381</v>
      </c>
      <c r="P90" s="6">
        <v>105851</v>
      </c>
      <c r="Q90" s="6">
        <v>3848</v>
      </c>
      <c r="R90" s="6">
        <f t="shared" si="35"/>
        <v>1047080</v>
      </c>
      <c r="S90" s="80">
        <f t="shared" si="24"/>
        <v>189.71303873431532</v>
      </c>
      <c r="T90" s="80">
        <f t="shared" si="37"/>
        <v>190.41280232769594</v>
      </c>
      <c r="U90" s="6">
        <v>1091205</v>
      </c>
    </row>
    <row r="91" spans="1:21" x14ac:dyDescent="0.3">
      <c r="A91" s="5" t="s">
        <v>227</v>
      </c>
      <c r="B91" s="163">
        <v>4</v>
      </c>
      <c r="C91" s="138">
        <v>233</v>
      </c>
      <c r="D91" s="139">
        <v>86433</v>
      </c>
      <c r="E91" s="139">
        <v>16171</v>
      </c>
      <c r="F91" s="139">
        <v>0</v>
      </c>
      <c r="G91" s="139">
        <f t="shared" si="34"/>
        <v>102604</v>
      </c>
      <c r="H91" s="28">
        <f t="shared" si="22"/>
        <v>440.36051502145921</v>
      </c>
      <c r="I91" s="153">
        <f t="shared" si="36"/>
        <v>440.36051502145921</v>
      </c>
      <c r="J91" s="139">
        <v>65961</v>
      </c>
      <c r="K91" s="144"/>
      <c r="N91" s="138">
        <v>11219</v>
      </c>
      <c r="O91" s="6">
        <v>1217877</v>
      </c>
      <c r="P91" s="6">
        <v>259104</v>
      </c>
      <c r="Q91" s="6">
        <v>203936</v>
      </c>
      <c r="R91" s="6">
        <f t="shared" si="35"/>
        <v>1680917</v>
      </c>
      <c r="S91" s="80">
        <f t="shared" si="24"/>
        <v>131.64996880292361</v>
      </c>
      <c r="T91" s="80">
        <f t="shared" si="37"/>
        <v>149.8277030038328</v>
      </c>
      <c r="U91" s="6">
        <v>1703266</v>
      </c>
    </row>
    <row r="92" spans="1:21" x14ac:dyDescent="0.3">
      <c r="A92" s="5" t="s">
        <v>228</v>
      </c>
      <c r="B92" s="163">
        <v>4</v>
      </c>
      <c r="C92" s="138">
        <v>70</v>
      </c>
      <c r="D92" s="139">
        <v>2065</v>
      </c>
      <c r="E92" s="139">
        <v>27697</v>
      </c>
      <c r="F92" s="139">
        <v>0</v>
      </c>
      <c r="G92" s="139">
        <f t="shared" si="34"/>
        <v>29762</v>
      </c>
      <c r="H92" s="28">
        <f t="shared" si="22"/>
        <v>425.17142857142858</v>
      </c>
      <c r="I92" s="153">
        <f t="shared" si="36"/>
        <v>425.17142857142858</v>
      </c>
      <c r="J92" s="139">
        <v>11338</v>
      </c>
      <c r="K92" s="144"/>
      <c r="N92" s="138">
        <v>6353</v>
      </c>
      <c r="O92" s="6">
        <v>718845</v>
      </c>
      <c r="P92" s="6">
        <v>105754</v>
      </c>
      <c r="Q92" s="6">
        <v>102547</v>
      </c>
      <c r="R92" s="6">
        <f t="shared" si="35"/>
        <v>927146</v>
      </c>
      <c r="S92" s="80">
        <f t="shared" si="24"/>
        <v>129.79678891862113</v>
      </c>
      <c r="T92" s="80">
        <f t="shared" si="37"/>
        <v>145.9382968676216</v>
      </c>
      <c r="U92" s="6">
        <v>881843</v>
      </c>
    </row>
    <row r="93" spans="1:21" x14ac:dyDescent="0.3">
      <c r="A93" s="5" t="s">
        <v>229</v>
      </c>
      <c r="B93" s="163">
        <v>4</v>
      </c>
      <c r="C93" s="138">
        <v>144</v>
      </c>
      <c r="D93" s="139">
        <v>9523</v>
      </c>
      <c r="E93" s="139">
        <v>8950</v>
      </c>
      <c r="F93" s="139">
        <v>0</v>
      </c>
      <c r="G93" s="139">
        <f t="shared" si="34"/>
        <v>18473</v>
      </c>
      <c r="H93" s="28">
        <f t="shared" si="22"/>
        <v>128.28472222222223</v>
      </c>
      <c r="I93" s="153">
        <f t="shared" si="36"/>
        <v>128.28472222222223</v>
      </c>
      <c r="J93" s="139">
        <v>4150</v>
      </c>
      <c r="K93" s="144"/>
      <c r="N93" s="138">
        <v>3073</v>
      </c>
      <c r="O93" s="6">
        <v>350511</v>
      </c>
      <c r="P93" s="6">
        <v>54014</v>
      </c>
      <c r="Q93" s="6">
        <v>16166</v>
      </c>
      <c r="R93" s="6">
        <f t="shared" si="35"/>
        <v>420691</v>
      </c>
      <c r="S93" s="80">
        <f t="shared" si="24"/>
        <v>131.63846404165309</v>
      </c>
      <c r="T93" s="80">
        <f t="shared" si="37"/>
        <v>136.89912137975918</v>
      </c>
      <c r="U93" s="6">
        <v>460857</v>
      </c>
    </row>
    <row r="94" spans="1:21" x14ac:dyDescent="0.3">
      <c r="A94" s="5" t="s">
        <v>230</v>
      </c>
      <c r="B94" s="163">
        <v>4</v>
      </c>
      <c r="C94" s="138">
        <v>110</v>
      </c>
      <c r="D94" s="139">
        <v>1288</v>
      </c>
      <c r="E94" s="139">
        <v>4617</v>
      </c>
      <c r="F94" s="139">
        <v>0</v>
      </c>
      <c r="G94" s="139">
        <f t="shared" si="34"/>
        <v>5905</v>
      </c>
      <c r="H94" s="28">
        <f t="shared" si="22"/>
        <v>53.68181818181818</v>
      </c>
      <c r="I94" s="153">
        <f t="shared" si="36"/>
        <v>53.68181818181818</v>
      </c>
      <c r="J94" s="139">
        <v>6226</v>
      </c>
      <c r="K94" s="144"/>
      <c r="N94" s="138">
        <v>9054</v>
      </c>
      <c r="O94" s="6">
        <v>1190121</v>
      </c>
      <c r="P94" s="6">
        <v>172582</v>
      </c>
      <c r="Q94" s="6">
        <v>242858</v>
      </c>
      <c r="R94" s="6">
        <f t="shared" si="35"/>
        <v>1605561</v>
      </c>
      <c r="S94" s="80">
        <f t="shared" si="24"/>
        <v>150.50839407996466</v>
      </c>
      <c r="T94" s="80">
        <f t="shared" si="37"/>
        <v>177.33167660702452</v>
      </c>
      <c r="U94" s="6">
        <v>1798629</v>
      </c>
    </row>
    <row r="95" spans="1:21" x14ac:dyDescent="0.3">
      <c r="A95" s="5" t="s">
        <v>231</v>
      </c>
      <c r="B95" s="163">
        <v>4</v>
      </c>
      <c r="C95" s="138">
        <v>255</v>
      </c>
      <c r="D95" s="139">
        <v>36645</v>
      </c>
      <c r="E95" s="139">
        <v>35143</v>
      </c>
      <c r="F95" s="139">
        <v>0</v>
      </c>
      <c r="G95" s="139">
        <f t="shared" si="34"/>
        <v>71788</v>
      </c>
      <c r="H95" s="28">
        <f t="shared" si="22"/>
        <v>281.52156862745096</v>
      </c>
      <c r="I95" s="153">
        <f t="shared" si="36"/>
        <v>281.52156862745096</v>
      </c>
      <c r="J95" s="139">
        <v>68495</v>
      </c>
      <c r="K95" s="144"/>
      <c r="N95" s="138">
        <v>4424</v>
      </c>
      <c r="O95" s="6">
        <v>587565</v>
      </c>
      <c r="P95" s="6">
        <v>82002</v>
      </c>
      <c r="Q95" s="6">
        <v>160</v>
      </c>
      <c r="R95" s="6">
        <f t="shared" si="35"/>
        <v>669727</v>
      </c>
      <c r="S95" s="80">
        <f t="shared" si="24"/>
        <v>151.34877938517178</v>
      </c>
      <c r="T95" s="80">
        <f t="shared" si="37"/>
        <v>151.38494575045209</v>
      </c>
      <c r="U95" s="6">
        <v>640029</v>
      </c>
    </row>
    <row r="96" spans="1:21" x14ac:dyDescent="0.3">
      <c r="A96" s="76"/>
      <c r="B96" s="76"/>
      <c r="C96" s="107"/>
      <c r="D96" s="107"/>
      <c r="E96" s="107"/>
      <c r="F96" s="107"/>
      <c r="G96" s="107"/>
      <c r="H96" s="152"/>
      <c r="I96" s="152"/>
      <c r="J96" s="107"/>
      <c r="K96" s="143"/>
      <c r="N96" s="107"/>
      <c r="O96" s="107"/>
      <c r="P96" s="107"/>
      <c r="Q96" s="107"/>
      <c r="R96" s="107"/>
      <c r="S96" s="151"/>
      <c r="T96" s="151"/>
      <c r="U96" s="107"/>
    </row>
    <row r="97" spans="1:21" x14ac:dyDescent="0.3">
      <c r="A97" s="128" t="s">
        <v>176</v>
      </c>
      <c r="B97" s="163">
        <v>5</v>
      </c>
      <c r="C97" s="75">
        <v>523</v>
      </c>
      <c r="D97" s="79">
        <v>43408</v>
      </c>
      <c r="E97" s="79">
        <v>65860</v>
      </c>
      <c r="F97" s="79">
        <v>0</v>
      </c>
      <c r="G97" s="79">
        <f>SUM(D97:F97)</f>
        <v>109268</v>
      </c>
      <c r="H97" s="28">
        <f t="shared" si="22"/>
        <v>208.92543021032506</v>
      </c>
      <c r="I97" s="153">
        <f t="shared" si="36"/>
        <v>208.92543021032506</v>
      </c>
      <c r="J97" s="79">
        <v>6280</v>
      </c>
      <c r="K97" s="143"/>
      <c r="N97" s="163">
        <v>31560</v>
      </c>
      <c r="O97" s="79">
        <v>5023572</v>
      </c>
      <c r="P97" s="79">
        <v>765864</v>
      </c>
      <c r="Q97" s="79">
        <v>36525</v>
      </c>
      <c r="R97" s="79">
        <f t="shared" si="35"/>
        <v>5825961</v>
      </c>
      <c r="S97" s="80">
        <f t="shared" si="24"/>
        <v>183.44220532319392</v>
      </c>
      <c r="T97" s="80">
        <f t="shared" si="37"/>
        <v>184.5995247148289</v>
      </c>
      <c r="U97" s="79">
        <v>4744265</v>
      </c>
    </row>
    <row r="98" spans="1:21" x14ac:dyDescent="0.3">
      <c r="A98" s="5" t="s">
        <v>240</v>
      </c>
      <c r="B98" s="163">
        <v>5</v>
      </c>
      <c r="C98" s="75">
        <v>213</v>
      </c>
      <c r="D98" s="6">
        <v>24078</v>
      </c>
      <c r="E98" s="6">
        <v>8463</v>
      </c>
      <c r="F98" s="6">
        <v>0</v>
      </c>
      <c r="G98" s="14">
        <f t="shared" ref="G98:G105" si="38">SUM(D98:F98)</f>
        <v>32541</v>
      </c>
      <c r="H98" s="28">
        <f t="shared" si="22"/>
        <v>152.77464788732394</v>
      </c>
      <c r="I98" s="153">
        <f t="shared" si="36"/>
        <v>152.77464788732394</v>
      </c>
      <c r="J98" s="6">
        <v>5619</v>
      </c>
      <c r="K98" s="143"/>
      <c r="N98" s="163">
        <v>10853</v>
      </c>
      <c r="O98" s="6">
        <v>1684133</v>
      </c>
      <c r="P98" s="6">
        <v>268114</v>
      </c>
      <c r="Q98" s="6">
        <v>759323</v>
      </c>
      <c r="R98" s="6">
        <f t="shared" ref="R98:R105" si="39">SUM(O98:Q98)</f>
        <v>2711570</v>
      </c>
      <c r="S98" s="80">
        <f t="shared" si="24"/>
        <v>179.88086243434995</v>
      </c>
      <c r="T98" s="80">
        <f t="shared" si="37"/>
        <v>249.84520409103473</v>
      </c>
      <c r="U98" s="6">
        <v>2135111</v>
      </c>
    </row>
    <row r="99" spans="1:21" x14ac:dyDescent="0.3">
      <c r="A99" s="5" t="s">
        <v>241</v>
      </c>
      <c r="B99" s="163">
        <v>5</v>
      </c>
      <c r="C99" s="75">
        <v>225</v>
      </c>
      <c r="D99" s="6">
        <v>11201</v>
      </c>
      <c r="E99" s="6">
        <v>2572</v>
      </c>
      <c r="F99" s="6">
        <v>0</v>
      </c>
      <c r="G99" s="14">
        <f t="shared" si="38"/>
        <v>13773</v>
      </c>
      <c r="H99" s="28">
        <f t="shared" si="22"/>
        <v>61.213333333333331</v>
      </c>
      <c r="I99" s="153">
        <f t="shared" si="36"/>
        <v>61.213333333333331</v>
      </c>
      <c r="J99" s="6">
        <v>43886</v>
      </c>
      <c r="K99" s="143"/>
      <c r="N99" s="163">
        <v>24151</v>
      </c>
      <c r="O99" s="6">
        <v>3971462</v>
      </c>
      <c r="P99" s="6">
        <v>502462</v>
      </c>
      <c r="Q99" s="6">
        <v>250</v>
      </c>
      <c r="R99" s="6">
        <f t="shared" si="39"/>
        <v>4474174</v>
      </c>
      <c r="S99" s="80">
        <f t="shared" si="24"/>
        <v>185.24798145004348</v>
      </c>
      <c r="T99" s="80">
        <f t="shared" si="37"/>
        <v>185.25833298828206</v>
      </c>
      <c r="U99" s="6">
        <v>4411415</v>
      </c>
    </row>
    <row r="100" spans="1:21" x14ac:dyDescent="0.3">
      <c r="A100" s="5" t="s">
        <v>242</v>
      </c>
      <c r="B100" s="163">
        <v>5</v>
      </c>
      <c r="C100" s="75">
        <v>418</v>
      </c>
      <c r="D100" s="6">
        <v>9792</v>
      </c>
      <c r="E100" s="6">
        <v>49933</v>
      </c>
      <c r="F100" s="6">
        <v>0</v>
      </c>
      <c r="G100" s="14">
        <f t="shared" si="38"/>
        <v>59725</v>
      </c>
      <c r="H100" s="28">
        <f t="shared" si="22"/>
        <v>142.88277511961724</v>
      </c>
      <c r="I100" s="153">
        <f t="shared" si="36"/>
        <v>142.88277511961724</v>
      </c>
      <c r="J100" s="6">
        <v>28980</v>
      </c>
      <c r="K100" s="143"/>
      <c r="N100" s="163">
        <v>12377</v>
      </c>
      <c r="O100" s="6">
        <v>1963040</v>
      </c>
      <c r="P100" s="6">
        <v>289854</v>
      </c>
      <c r="Q100" s="6">
        <v>0</v>
      </c>
      <c r="R100" s="6">
        <f t="shared" si="39"/>
        <v>2252894</v>
      </c>
      <c r="S100" s="80">
        <f t="shared" si="24"/>
        <v>182.02262260644744</v>
      </c>
      <c r="T100" s="80">
        <f t="shared" si="37"/>
        <v>182.02262260644744</v>
      </c>
      <c r="U100" s="6">
        <v>2216339</v>
      </c>
    </row>
    <row r="101" spans="1:21" x14ac:dyDescent="0.3">
      <c r="A101" s="5" t="s">
        <v>243</v>
      </c>
      <c r="B101" s="163">
        <v>5</v>
      </c>
      <c r="C101" s="75">
        <v>195</v>
      </c>
      <c r="D101" s="6">
        <v>10859</v>
      </c>
      <c r="E101" s="6">
        <v>21450</v>
      </c>
      <c r="F101" s="6">
        <v>0</v>
      </c>
      <c r="G101" s="14">
        <f t="shared" si="38"/>
        <v>32309</v>
      </c>
      <c r="H101" s="28">
        <f t="shared" si="22"/>
        <v>165.68717948717949</v>
      </c>
      <c r="I101" s="153">
        <f t="shared" si="36"/>
        <v>165.68717948717949</v>
      </c>
      <c r="J101" s="6">
        <v>17429</v>
      </c>
      <c r="K101" s="143"/>
      <c r="N101" s="163">
        <v>14131</v>
      </c>
      <c r="O101" s="6">
        <v>1948684</v>
      </c>
      <c r="P101" s="6">
        <v>287990</v>
      </c>
      <c r="Q101" s="6">
        <v>20</v>
      </c>
      <c r="R101" s="6">
        <f t="shared" si="39"/>
        <v>2236694</v>
      </c>
      <c r="S101" s="80">
        <f t="shared" si="24"/>
        <v>158.28136720685018</v>
      </c>
      <c r="T101" s="80">
        <f t="shared" si="37"/>
        <v>158.28278253485246</v>
      </c>
      <c r="U101" s="6">
        <v>2339709</v>
      </c>
    </row>
    <row r="102" spans="1:21" x14ac:dyDescent="0.3">
      <c r="A102" s="5" t="s">
        <v>244</v>
      </c>
      <c r="B102" s="163">
        <v>5</v>
      </c>
      <c r="C102" s="75">
        <v>80</v>
      </c>
      <c r="D102" s="6">
        <v>408</v>
      </c>
      <c r="E102" s="6">
        <v>304</v>
      </c>
      <c r="F102" s="6">
        <v>0</v>
      </c>
      <c r="G102" s="14">
        <f t="shared" si="38"/>
        <v>712</v>
      </c>
      <c r="H102" s="28">
        <f t="shared" si="22"/>
        <v>8.9</v>
      </c>
      <c r="I102" s="153">
        <f t="shared" si="36"/>
        <v>8.9</v>
      </c>
      <c r="J102" s="6">
        <v>83</v>
      </c>
      <c r="K102" s="143"/>
      <c r="N102" s="163">
        <v>24142</v>
      </c>
      <c r="O102" s="6">
        <v>3354240</v>
      </c>
      <c r="P102" s="6">
        <v>327562</v>
      </c>
      <c r="Q102" s="6">
        <v>0</v>
      </c>
      <c r="R102" s="6">
        <f t="shared" si="39"/>
        <v>3681802</v>
      </c>
      <c r="S102" s="80">
        <f t="shared" si="24"/>
        <v>152.50608897357301</v>
      </c>
      <c r="T102" s="80">
        <f t="shared" si="37"/>
        <v>152.50608897357301</v>
      </c>
      <c r="U102" s="6">
        <v>4244030</v>
      </c>
    </row>
    <row r="103" spans="1:21" x14ac:dyDescent="0.3">
      <c r="A103" s="5" t="s">
        <v>245</v>
      </c>
      <c r="B103" s="163">
        <v>5</v>
      </c>
      <c r="C103" s="75">
        <v>641</v>
      </c>
      <c r="D103" s="6">
        <v>66582</v>
      </c>
      <c r="E103" s="6">
        <v>83408</v>
      </c>
      <c r="F103" s="6">
        <v>0</v>
      </c>
      <c r="G103" s="14">
        <f t="shared" si="38"/>
        <v>149990</v>
      </c>
      <c r="H103" s="28">
        <f t="shared" si="22"/>
        <v>233.99375975039001</v>
      </c>
      <c r="I103" s="153">
        <f t="shared" si="36"/>
        <v>233.99375975039001</v>
      </c>
      <c r="J103" s="6">
        <v>75337</v>
      </c>
      <c r="K103" s="143"/>
      <c r="N103" s="163">
        <v>13594</v>
      </c>
      <c r="O103" s="6">
        <v>2073868</v>
      </c>
      <c r="P103" s="6">
        <v>411272</v>
      </c>
      <c r="Q103" s="6">
        <v>144577</v>
      </c>
      <c r="R103" s="6">
        <f t="shared" si="39"/>
        <v>2629717</v>
      </c>
      <c r="S103" s="80">
        <f t="shared" si="24"/>
        <v>182.81153450051494</v>
      </c>
      <c r="T103" s="80">
        <f t="shared" si="37"/>
        <v>193.44688833308814</v>
      </c>
      <c r="U103" s="6">
        <v>2515203</v>
      </c>
    </row>
    <row r="104" spans="1:21" x14ac:dyDescent="0.3">
      <c r="A104" s="5" t="s">
        <v>246</v>
      </c>
      <c r="B104" s="163">
        <v>5</v>
      </c>
      <c r="C104" s="75">
        <v>270</v>
      </c>
      <c r="D104" s="6">
        <v>6196</v>
      </c>
      <c r="E104" s="6">
        <v>20984</v>
      </c>
      <c r="F104" s="6">
        <v>360</v>
      </c>
      <c r="G104" s="14">
        <f t="shared" si="38"/>
        <v>27540</v>
      </c>
      <c r="H104" s="28">
        <f t="shared" si="22"/>
        <v>100.66666666666667</v>
      </c>
      <c r="I104" s="153">
        <f t="shared" si="36"/>
        <v>102</v>
      </c>
      <c r="J104" s="6">
        <v>3749</v>
      </c>
      <c r="K104" s="143"/>
      <c r="N104" s="163">
        <v>15966</v>
      </c>
      <c r="O104" s="6">
        <v>2005677</v>
      </c>
      <c r="P104" s="6">
        <v>311931</v>
      </c>
      <c r="Q104" s="6">
        <v>303050</v>
      </c>
      <c r="R104" s="6">
        <f t="shared" si="39"/>
        <v>2620658</v>
      </c>
      <c r="S104" s="80">
        <f t="shared" si="24"/>
        <v>145.15896279594136</v>
      </c>
      <c r="T104" s="80">
        <f t="shared" si="37"/>
        <v>164.1399223349618</v>
      </c>
      <c r="U104" s="6">
        <v>2420040</v>
      </c>
    </row>
    <row r="105" spans="1:21" x14ac:dyDescent="0.3">
      <c r="A105" s="5" t="s">
        <v>247</v>
      </c>
      <c r="B105" s="163">
        <v>5</v>
      </c>
      <c r="C105" s="75">
        <v>287</v>
      </c>
      <c r="D105" s="6">
        <v>13112</v>
      </c>
      <c r="E105" s="6">
        <v>29743</v>
      </c>
      <c r="F105" s="6">
        <v>0</v>
      </c>
      <c r="G105" s="14">
        <f t="shared" si="38"/>
        <v>42855</v>
      </c>
      <c r="H105" s="28">
        <f t="shared" si="22"/>
        <v>149.32055749128921</v>
      </c>
      <c r="I105" s="153">
        <f t="shared" si="36"/>
        <v>149.32055749128921</v>
      </c>
      <c r="J105" s="6">
        <v>29201</v>
      </c>
      <c r="K105" s="143"/>
      <c r="N105" s="163">
        <v>16849</v>
      </c>
      <c r="O105" s="6">
        <v>2408065</v>
      </c>
      <c r="P105" s="6">
        <v>551307</v>
      </c>
      <c r="Q105" s="6">
        <v>40</v>
      </c>
      <c r="R105" s="6">
        <f t="shared" si="39"/>
        <v>2959412</v>
      </c>
      <c r="S105" s="80">
        <f t="shared" si="24"/>
        <v>175.64080954359309</v>
      </c>
      <c r="T105" s="80">
        <f t="shared" si="37"/>
        <v>175.64318357172533</v>
      </c>
      <c r="U105" s="6">
        <v>3094712</v>
      </c>
    </row>
    <row r="106" spans="1:21" x14ac:dyDescent="0.3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143"/>
      <c r="N106" s="76"/>
      <c r="O106" s="76"/>
      <c r="P106" s="76"/>
      <c r="Q106" s="76"/>
      <c r="R106" s="76"/>
      <c r="S106" s="76"/>
      <c r="T106" s="76"/>
      <c r="U106" s="76"/>
    </row>
  </sheetData>
  <mergeCells count="4">
    <mergeCell ref="D4:J4"/>
    <mergeCell ref="O4:U4"/>
    <mergeCell ref="D56:J56"/>
    <mergeCell ref="O56:U56"/>
  </mergeCells>
  <pageMargins left="0.7" right="0.7" top="0.75" bottom="0.75" header="0.3" footer="0.3"/>
  <pageSetup scale="30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42515-E3FE-4661-92C8-38287305EDA4}">
  <sheetPr>
    <pageSetUpPr fitToPage="1"/>
  </sheetPr>
  <dimension ref="A1:Q46"/>
  <sheetViews>
    <sheetView topLeftCell="A34" workbookViewId="0">
      <selection activeCell="I34" sqref="I34"/>
    </sheetView>
  </sheetViews>
  <sheetFormatPr defaultRowHeight="14.4" x14ac:dyDescent="0.3"/>
  <cols>
    <col min="1" max="1" width="14.77734375" customWidth="1"/>
    <col min="2" max="2" width="11.33203125" customWidth="1"/>
    <col min="3" max="3" width="11.44140625" customWidth="1"/>
    <col min="4" max="4" width="12.21875" customWidth="1"/>
    <col min="5" max="5" width="15.109375" customWidth="1"/>
    <col min="6" max="6" width="5.77734375" customWidth="1"/>
    <col min="9" max="9" width="13.21875" customWidth="1"/>
    <col min="10" max="10" width="1.88671875" customWidth="1"/>
    <col min="11" max="11" width="11.33203125" customWidth="1"/>
    <col min="12" max="13" width="10.5546875" customWidth="1"/>
    <col min="15" max="15" width="2.21875" customWidth="1"/>
  </cols>
  <sheetData>
    <row r="1" spans="1:12" ht="21" x14ac:dyDescent="0.4">
      <c r="A1" s="19" t="s">
        <v>255</v>
      </c>
      <c r="B1" s="19"/>
      <c r="C1" s="19"/>
    </row>
    <row r="3" spans="1:12" ht="23.4" x14ac:dyDescent="0.45">
      <c r="B3" s="186" t="s">
        <v>6</v>
      </c>
      <c r="C3" s="187"/>
      <c r="D3" s="187"/>
      <c r="E3" s="188"/>
      <c r="G3" s="182" t="s">
        <v>36</v>
      </c>
      <c r="H3" s="182"/>
      <c r="I3" s="182"/>
      <c r="K3" s="182" t="s">
        <v>40</v>
      </c>
      <c r="L3" s="182"/>
    </row>
    <row r="4" spans="1:12" ht="43.2" x14ac:dyDescent="0.3">
      <c r="A4" s="22" t="s">
        <v>1</v>
      </c>
      <c r="B4" s="13" t="s">
        <v>33</v>
      </c>
      <c r="C4" s="13" t="s">
        <v>22</v>
      </c>
      <c r="D4" s="13" t="s">
        <v>23</v>
      </c>
      <c r="E4" s="13" t="s">
        <v>35</v>
      </c>
      <c r="F4" s="1"/>
      <c r="G4" s="13" t="s">
        <v>37</v>
      </c>
      <c r="H4" s="13" t="s">
        <v>38</v>
      </c>
      <c r="I4" s="13" t="s">
        <v>39</v>
      </c>
      <c r="K4" s="13" t="s">
        <v>39</v>
      </c>
      <c r="L4" s="13" t="s">
        <v>41</v>
      </c>
    </row>
    <row r="5" spans="1:12" x14ac:dyDescent="0.3">
      <c r="A5" s="5" t="s">
        <v>143</v>
      </c>
      <c r="B5" s="3">
        <v>436</v>
      </c>
      <c r="C5" s="14">
        <v>414906</v>
      </c>
      <c r="D5" s="14">
        <v>0</v>
      </c>
      <c r="E5" s="14">
        <f>(C5+D5)/B5</f>
        <v>951.61926605504584</v>
      </c>
      <c r="F5" s="33"/>
      <c r="G5" s="3">
        <v>3</v>
      </c>
      <c r="H5" s="3">
        <v>3</v>
      </c>
      <c r="I5" s="79">
        <v>0</v>
      </c>
      <c r="K5" s="6">
        <v>262974</v>
      </c>
      <c r="L5" s="26">
        <v>0.63380000000000003</v>
      </c>
    </row>
    <row r="6" spans="1:12" x14ac:dyDescent="0.3">
      <c r="A6" s="5" t="s">
        <v>150</v>
      </c>
      <c r="B6" s="3">
        <v>694</v>
      </c>
      <c r="C6" s="14">
        <v>116934</v>
      </c>
      <c r="D6" s="14">
        <v>0</v>
      </c>
      <c r="E6" s="14">
        <f t="shared" ref="E6:E10" si="0">(C6+D6)/B6</f>
        <v>168.49279538904898</v>
      </c>
      <c r="F6" s="33"/>
      <c r="G6" s="3">
        <v>6</v>
      </c>
      <c r="H6" s="3">
        <v>7</v>
      </c>
      <c r="I6" s="79">
        <v>0</v>
      </c>
      <c r="K6" s="6">
        <v>807054</v>
      </c>
      <c r="L6" s="26">
        <v>0.72260000000000002</v>
      </c>
    </row>
    <row r="7" spans="1:12" x14ac:dyDescent="0.3">
      <c r="A7" s="5" t="s">
        <v>177</v>
      </c>
      <c r="B7" s="167">
        <v>1058</v>
      </c>
      <c r="C7" s="14">
        <v>1158641</v>
      </c>
      <c r="D7" s="14">
        <v>0</v>
      </c>
      <c r="E7" s="14">
        <f t="shared" si="0"/>
        <v>1095.1238185255199</v>
      </c>
      <c r="F7" s="33"/>
      <c r="G7" s="3">
        <v>5</v>
      </c>
      <c r="H7" s="3">
        <v>6</v>
      </c>
      <c r="I7" s="79">
        <v>0</v>
      </c>
      <c r="K7" s="6">
        <v>482641</v>
      </c>
      <c r="L7" s="26">
        <v>0.41599999999999998</v>
      </c>
    </row>
    <row r="8" spans="1:12" x14ac:dyDescent="0.3">
      <c r="A8" s="5" t="s">
        <v>144</v>
      </c>
      <c r="B8" s="167">
        <v>214</v>
      </c>
      <c r="C8" s="14">
        <v>189809</v>
      </c>
      <c r="D8" s="14">
        <v>118073</v>
      </c>
      <c r="E8" s="14">
        <f t="shared" si="0"/>
        <v>1438.7009345794393</v>
      </c>
      <c r="F8" s="33"/>
      <c r="G8" s="3">
        <v>2</v>
      </c>
      <c r="H8" s="3">
        <v>2</v>
      </c>
      <c r="I8" s="14">
        <v>78750</v>
      </c>
      <c r="K8" s="6">
        <v>126983</v>
      </c>
      <c r="L8" s="26">
        <v>0.41</v>
      </c>
    </row>
    <row r="9" spans="1:12" x14ac:dyDescent="0.3">
      <c r="A9" s="5" t="s">
        <v>140</v>
      </c>
      <c r="B9" s="167">
        <v>76</v>
      </c>
      <c r="C9" s="14">
        <v>192052</v>
      </c>
      <c r="D9" s="14">
        <v>113401</v>
      </c>
      <c r="E9" s="80">
        <f t="shared" si="0"/>
        <v>4019.1184210526317</v>
      </c>
      <c r="F9" s="33"/>
      <c r="G9" s="3">
        <v>1</v>
      </c>
      <c r="H9" s="3">
        <v>1</v>
      </c>
      <c r="I9" s="79">
        <v>0</v>
      </c>
      <c r="K9" s="6">
        <v>122685</v>
      </c>
      <c r="L9" s="26">
        <v>0.4</v>
      </c>
    </row>
    <row r="10" spans="1:12" x14ac:dyDescent="0.3">
      <c r="A10" s="5" t="s">
        <v>155</v>
      </c>
      <c r="B10" s="3">
        <v>692</v>
      </c>
      <c r="C10" s="14">
        <v>279169</v>
      </c>
      <c r="D10" s="14">
        <v>11005</v>
      </c>
      <c r="E10" s="80">
        <f t="shared" si="0"/>
        <v>419.32658959537571</v>
      </c>
      <c r="F10" s="33"/>
      <c r="G10" s="3">
        <v>0</v>
      </c>
      <c r="H10" s="3">
        <v>0</v>
      </c>
      <c r="I10" s="14">
        <v>0</v>
      </c>
      <c r="K10" s="6">
        <v>0</v>
      </c>
      <c r="L10" s="26">
        <v>0</v>
      </c>
    </row>
    <row r="11" spans="1:12" x14ac:dyDescent="0.3">
      <c r="A11" s="5" t="s">
        <v>147</v>
      </c>
      <c r="B11" s="3">
        <v>251</v>
      </c>
      <c r="C11" s="14">
        <v>132785</v>
      </c>
      <c r="D11" s="14">
        <v>130555</v>
      </c>
      <c r="E11" s="14">
        <f t="shared" ref="E11:E15" si="1">(C11+D11)/B11</f>
        <v>1049.1633466135459</v>
      </c>
      <c r="F11" s="33"/>
      <c r="G11" s="3">
        <v>0</v>
      </c>
      <c r="H11" s="3">
        <v>0</v>
      </c>
      <c r="I11" s="14">
        <v>0</v>
      </c>
      <c r="K11" s="6">
        <v>50774</v>
      </c>
      <c r="L11" s="26">
        <v>0.19</v>
      </c>
    </row>
    <row r="12" spans="1:12" x14ac:dyDescent="0.3">
      <c r="A12" s="5" t="s">
        <v>157</v>
      </c>
      <c r="B12" s="3">
        <v>591</v>
      </c>
      <c r="C12" s="14">
        <v>796291</v>
      </c>
      <c r="D12" s="14">
        <v>19940</v>
      </c>
      <c r="E12" s="14">
        <f t="shared" si="1"/>
        <v>1381.1015228426395</v>
      </c>
      <c r="F12" s="33"/>
      <c r="G12" s="3">
        <v>8</v>
      </c>
      <c r="H12" s="3">
        <v>8</v>
      </c>
      <c r="I12" s="14">
        <v>52500</v>
      </c>
      <c r="K12" s="6">
        <v>591155</v>
      </c>
      <c r="L12" s="26">
        <v>0.72</v>
      </c>
    </row>
    <row r="13" spans="1:12" x14ac:dyDescent="0.3">
      <c r="A13" s="5" t="s">
        <v>142</v>
      </c>
      <c r="B13" s="3">
        <v>187</v>
      </c>
      <c r="C13" s="14">
        <v>115002</v>
      </c>
      <c r="D13" s="14">
        <v>125</v>
      </c>
      <c r="E13" s="14">
        <f t="shared" si="1"/>
        <v>615.65240641711227</v>
      </c>
      <c r="F13" s="33"/>
      <c r="G13" s="3">
        <v>0</v>
      </c>
      <c r="H13" s="3">
        <v>0</v>
      </c>
      <c r="I13" s="14">
        <v>0</v>
      </c>
      <c r="K13" s="6">
        <v>42544</v>
      </c>
      <c r="L13" s="26">
        <v>0.37</v>
      </c>
    </row>
    <row r="14" spans="1:12" x14ac:dyDescent="0.3">
      <c r="A14" s="5"/>
      <c r="B14" s="3"/>
      <c r="C14" s="14"/>
      <c r="D14" s="14"/>
      <c r="E14" s="14"/>
      <c r="F14" s="33"/>
      <c r="G14" s="3"/>
      <c r="H14" s="3"/>
      <c r="I14" s="14"/>
      <c r="K14" s="6"/>
      <c r="L14" s="26"/>
    </row>
    <row r="15" spans="1:12" ht="15.45" customHeight="1" x14ac:dyDescent="0.3">
      <c r="A15" s="5" t="s">
        <v>176</v>
      </c>
      <c r="B15" s="3">
        <v>4704</v>
      </c>
      <c r="C15" s="14">
        <v>3935333</v>
      </c>
      <c r="D15" s="14">
        <v>42.5</v>
      </c>
      <c r="E15" s="14">
        <f t="shared" si="1"/>
        <v>836.60193452380952</v>
      </c>
      <c r="F15" s="33"/>
      <c r="G15" s="3">
        <v>27</v>
      </c>
      <c r="H15" s="3">
        <v>30</v>
      </c>
      <c r="I15" s="14">
        <v>1732806</v>
      </c>
      <c r="K15" s="6">
        <v>3007671</v>
      </c>
      <c r="L15" s="26">
        <v>0.76429999999999998</v>
      </c>
    </row>
    <row r="16" spans="1:12" x14ac:dyDescent="0.3">
      <c r="B16" s="16"/>
      <c r="C16" s="31"/>
      <c r="D16" s="31"/>
      <c r="E16" s="31"/>
      <c r="G16" s="16"/>
      <c r="H16" s="16"/>
      <c r="I16" s="31"/>
      <c r="K16" s="31"/>
      <c r="L16" s="32"/>
    </row>
    <row r="17" spans="1:17" x14ac:dyDescent="0.3">
      <c r="B17" s="16"/>
      <c r="C17" s="31"/>
      <c r="D17" s="31"/>
      <c r="E17" s="31"/>
      <c r="G17" s="16"/>
      <c r="H17" s="93"/>
      <c r="I17" s="31"/>
      <c r="K17" s="31"/>
      <c r="L17" s="32"/>
    </row>
    <row r="19" spans="1:17" ht="23.4" x14ac:dyDescent="0.45">
      <c r="B19" s="189" t="s">
        <v>34</v>
      </c>
      <c r="C19" s="189"/>
      <c r="D19" s="189"/>
      <c r="E19" s="189"/>
      <c r="G19" s="182" t="s">
        <v>316</v>
      </c>
      <c r="H19" s="182"/>
      <c r="I19" s="182"/>
      <c r="K19" s="182" t="s">
        <v>317</v>
      </c>
      <c r="L19" s="182"/>
      <c r="M19" s="182"/>
      <c r="N19" s="182"/>
      <c r="P19" s="184" t="s">
        <v>321</v>
      </c>
      <c r="Q19" s="185"/>
    </row>
    <row r="20" spans="1:17" ht="43.2" x14ac:dyDescent="0.3">
      <c r="A20" s="22" t="s">
        <v>1</v>
      </c>
      <c r="B20" s="4" t="s">
        <v>33</v>
      </c>
      <c r="C20" s="4" t="s">
        <v>22</v>
      </c>
      <c r="D20" s="4" t="s">
        <v>23</v>
      </c>
      <c r="E20" s="4" t="s">
        <v>35</v>
      </c>
      <c r="G20" s="13" t="s">
        <v>108</v>
      </c>
      <c r="H20" s="13" t="s">
        <v>109</v>
      </c>
      <c r="I20" s="13" t="s">
        <v>24</v>
      </c>
      <c r="K20" s="164" t="s">
        <v>318</v>
      </c>
      <c r="L20" s="164" t="s">
        <v>324</v>
      </c>
      <c r="M20" s="164" t="s">
        <v>319</v>
      </c>
      <c r="N20" s="164" t="s">
        <v>320</v>
      </c>
      <c r="P20" s="13" t="s">
        <v>322</v>
      </c>
      <c r="Q20" s="13" t="s">
        <v>323</v>
      </c>
    </row>
    <row r="21" spans="1:17" x14ac:dyDescent="0.3">
      <c r="A21" s="5" t="s">
        <v>143</v>
      </c>
      <c r="B21" s="3">
        <f>(I21)</f>
        <v>867</v>
      </c>
      <c r="C21" s="14">
        <v>277206</v>
      </c>
      <c r="D21" s="14">
        <v>37626</v>
      </c>
      <c r="E21" s="14">
        <f>(C21+D21)/B21</f>
        <v>363.12802768166091</v>
      </c>
      <c r="G21" s="3">
        <v>480</v>
      </c>
      <c r="H21" s="3">
        <v>387</v>
      </c>
      <c r="I21" s="3">
        <f>SUM(G21:H21)</f>
        <v>867</v>
      </c>
      <c r="K21" s="166">
        <v>301</v>
      </c>
      <c r="L21" s="166">
        <v>0</v>
      </c>
      <c r="M21" s="166">
        <v>179</v>
      </c>
      <c r="N21" s="166">
        <v>0</v>
      </c>
      <c r="O21" s="165"/>
      <c r="P21" s="3">
        <v>61</v>
      </c>
      <c r="Q21" s="3">
        <v>326</v>
      </c>
    </row>
    <row r="22" spans="1:17" x14ac:dyDescent="0.3">
      <c r="A22" s="5" t="s">
        <v>150</v>
      </c>
      <c r="B22" s="3">
        <f t="shared" ref="B22:B31" si="2">(I22)</f>
        <v>1274</v>
      </c>
      <c r="C22" s="14">
        <v>264652</v>
      </c>
      <c r="D22" s="14">
        <v>27044</v>
      </c>
      <c r="E22" s="14">
        <f t="shared" ref="E22:E26" si="3">(C22+D22)/B22</f>
        <v>228.96075353218211</v>
      </c>
      <c r="G22" s="3">
        <v>553</v>
      </c>
      <c r="H22" s="3">
        <v>721</v>
      </c>
      <c r="I22" s="3">
        <f t="shared" ref="I22:I29" si="4">SUM(G22:H22)</f>
        <v>1274</v>
      </c>
      <c r="K22" s="166">
        <v>500</v>
      </c>
      <c r="L22" s="166">
        <v>0</v>
      </c>
      <c r="M22" s="166">
        <v>53</v>
      </c>
      <c r="N22" s="166">
        <v>0</v>
      </c>
      <c r="O22" s="165"/>
      <c r="P22" s="3">
        <v>55</v>
      </c>
      <c r="Q22" s="3">
        <v>666</v>
      </c>
    </row>
    <row r="23" spans="1:17" x14ac:dyDescent="0.3">
      <c r="A23" s="5" t="s">
        <v>177</v>
      </c>
      <c r="B23" s="167">
        <f t="shared" si="2"/>
        <v>2519</v>
      </c>
      <c r="C23" s="14">
        <v>534450</v>
      </c>
      <c r="D23" s="14">
        <v>0</v>
      </c>
      <c r="E23" s="14">
        <f t="shared" si="3"/>
        <v>212.16752679634774</v>
      </c>
      <c r="G23" s="3">
        <v>994</v>
      </c>
      <c r="H23" s="3">
        <v>1525</v>
      </c>
      <c r="I23" s="3">
        <f t="shared" si="4"/>
        <v>2519</v>
      </c>
      <c r="K23" s="166">
        <v>704</v>
      </c>
      <c r="L23" s="166">
        <v>16</v>
      </c>
      <c r="M23" s="166">
        <v>274</v>
      </c>
      <c r="N23" s="166">
        <v>0</v>
      </c>
      <c r="O23" s="165"/>
      <c r="P23" s="3">
        <v>293</v>
      </c>
      <c r="Q23" s="3">
        <v>1232</v>
      </c>
    </row>
    <row r="24" spans="1:17" x14ac:dyDescent="0.3">
      <c r="A24" s="5" t="s">
        <v>144</v>
      </c>
      <c r="B24" s="3">
        <f t="shared" si="2"/>
        <v>590</v>
      </c>
      <c r="C24" s="14">
        <v>94362</v>
      </c>
      <c r="D24" s="14">
        <v>9745</v>
      </c>
      <c r="E24" s="14">
        <f t="shared" si="3"/>
        <v>176.45254237288137</v>
      </c>
      <c r="G24" s="3">
        <v>294</v>
      </c>
      <c r="H24" s="3">
        <v>296</v>
      </c>
      <c r="I24" s="3">
        <f t="shared" si="4"/>
        <v>590</v>
      </c>
      <c r="K24" s="166">
        <v>229</v>
      </c>
      <c r="L24" s="166">
        <v>0</v>
      </c>
      <c r="M24" s="166">
        <v>65</v>
      </c>
      <c r="N24" s="166">
        <v>0</v>
      </c>
      <c r="O24" s="165"/>
      <c r="P24" s="3">
        <v>44</v>
      </c>
      <c r="Q24" s="3">
        <v>252</v>
      </c>
    </row>
    <row r="25" spans="1:17" x14ac:dyDescent="0.3">
      <c r="A25" s="5" t="s">
        <v>140</v>
      </c>
      <c r="B25" s="167">
        <f t="shared" si="2"/>
        <v>138</v>
      </c>
      <c r="C25" s="14">
        <v>50955</v>
      </c>
      <c r="D25" s="14">
        <v>7935</v>
      </c>
      <c r="E25" s="80">
        <f t="shared" si="3"/>
        <v>426.73913043478262</v>
      </c>
      <c r="G25" s="3">
        <v>70</v>
      </c>
      <c r="H25" s="3">
        <v>68</v>
      </c>
      <c r="I25" s="3">
        <f t="shared" si="4"/>
        <v>138</v>
      </c>
      <c r="K25" s="166">
        <v>65</v>
      </c>
      <c r="L25" s="166">
        <v>0</v>
      </c>
      <c r="M25" s="166">
        <v>5</v>
      </c>
      <c r="N25" s="166">
        <v>0</v>
      </c>
      <c r="O25" s="165"/>
      <c r="P25" s="3">
        <v>12</v>
      </c>
      <c r="Q25" s="3">
        <v>56</v>
      </c>
    </row>
    <row r="26" spans="1:17" x14ac:dyDescent="0.3">
      <c r="A26" s="5" t="s">
        <v>155</v>
      </c>
      <c r="B26" s="3">
        <f t="shared" si="2"/>
        <v>1775</v>
      </c>
      <c r="C26" s="14">
        <v>271480</v>
      </c>
      <c r="D26" s="14">
        <v>24282</v>
      </c>
      <c r="E26" s="80">
        <f t="shared" si="3"/>
        <v>166.62647887323945</v>
      </c>
      <c r="G26" s="3">
        <v>845</v>
      </c>
      <c r="H26" s="3">
        <v>930</v>
      </c>
      <c r="I26" s="3">
        <f t="shared" si="4"/>
        <v>1775</v>
      </c>
      <c r="K26" s="166">
        <v>585</v>
      </c>
      <c r="L26" s="166">
        <v>25</v>
      </c>
      <c r="M26" s="166">
        <v>235</v>
      </c>
      <c r="N26" s="166">
        <v>0</v>
      </c>
      <c r="O26" s="165"/>
      <c r="P26" s="3">
        <v>174</v>
      </c>
      <c r="Q26" s="3">
        <v>756</v>
      </c>
    </row>
    <row r="27" spans="1:17" x14ac:dyDescent="0.3">
      <c r="A27" s="5" t="s">
        <v>147</v>
      </c>
      <c r="B27" s="3">
        <f t="shared" si="2"/>
        <v>646</v>
      </c>
      <c r="C27" s="14">
        <v>79922</v>
      </c>
      <c r="D27" s="14">
        <v>38313</v>
      </c>
      <c r="E27" s="14">
        <f t="shared" ref="E27:E31" si="5">(C27+D27)/B27</f>
        <v>183.02631578947367</v>
      </c>
      <c r="G27" s="3">
        <v>113</v>
      </c>
      <c r="H27" s="3">
        <v>533</v>
      </c>
      <c r="I27" s="3">
        <f t="shared" si="4"/>
        <v>646</v>
      </c>
      <c r="K27" s="166">
        <v>102</v>
      </c>
      <c r="L27" s="166">
        <v>0</v>
      </c>
      <c r="M27" s="166">
        <v>11</v>
      </c>
      <c r="N27" s="166">
        <v>0</v>
      </c>
      <c r="O27" s="165"/>
      <c r="P27" s="3">
        <v>28</v>
      </c>
      <c r="Q27" s="3">
        <v>505</v>
      </c>
    </row>
    <row r="28" spans="1:17" x14ac:dyDescent="0.3">
      <c r="A28" s="5" t="s">
        <v>157</v>
      </c>
      <c r="B28" s="3">
        <f t="shared" si="2"/>
        <v>1933</v>
      </c>
      <c r="C28" s="14">
        <v>425086</v>
      </c>
      <c r="D28" s="14">
        <v>134496</v>
      </c>
      <c r="E28" s="14">
        <f t="shared" si="5"/>
        <v>289.48887739265393</v>
      </c>
      <c r="G28" s="3">
        <v>594</v>
      </c>
      <c r="H28" s="3">
        <v>1339</v>
      </c>
      <c r="I28" s="3">
        <f t="shared" si="4"/>
        <v>1933</v>
      </c>
      <c r="K28" s="166">
        <v>436</v>
      </c>
      <c r="L28" s="166">
        <v>53</v>
      </c>
      <c r="M28" s="166">
        <v>105</v>
      </c>
      <c r="N28" s="166">
        <v>0</v>
      </c>
      <c r="O28" s="165"/>
      <c r="P28" s="3">
        <v>131</v>
      </c>
      <c r="Q28" s="3">
        <v>1206</v>
      </c>
    </row>
    <row r="29" spans="1:17" x14ac:dyDescent="0.3">
      <c r="A29" s="5" t="s">
        <v>142</v>
      </c>
      <c r="B29" s="3">
        <f t="shared" si="2"/>
        <v>235</v>
      </c>
      <c r="C29" s="14">
        <v>52967</v>
      </c>
      <c r="D29" s="14">
        <v>3761</v>
      </c>
      <c r="E29" s="14">
        <f t="shared" si="5"/>
        <v>241.39574468085107</v>
      </c>
      <c r="G29" s="3">
        <v>108</v>
      </c>
      <c r="H29" s="3">
        <v>127</v>
      </c>
      <c r="I29" s="3">
        <f t="shared" si="4"/>
        <v>235</v>
      </c>
      <c r="K29" s="166">
        <v>100</v>
      </c>
      <c r="L29" s="166">
        <v>0</v>
      </c>
      <c r="M29" s="166">
        <v>7</v>
      </c>
      <c r="N29" s="166">
        <v>1</v>
      </c>
      <c r="O29" s="165"/>
      <c r="P29" s="3">
        <v>17</v>
      </c>
      <c r="Q29" s="3">
        <v>110</v>
      </c>
    </row>
    <row r="30" spans="1:17" x14ac:dyDescent="0.3">
      <c r="A30" s="5"/>
      <c r="B30" s="3"/>
      <c r="C30" s="14"/>
      <c r="D30" s="14"/>
      <c r="E30" s="14"/>
      <c r="G30" s="3"/>
      <c r="H30" s="3"/>
      <c r="I30" s="3"/>
      <c r="K30" s="166"/>
      <c r="L30" s="166"/>
      <c r="M30" s="166"/>
      <c r="N30" s="166"/>
      <c r="O30" s="165"/>
      <c r="P30" s="3"/>
      <c r="Q30" s="3"/>
    </row>
    <row r="31" spans="1:17" x14ac:dyDescent="0.3">
      <c r="A31" s="5" t="s">
        <v>176</v>
      </c>
      <c r="B31" s="3">
        <f t="shared" si="2"/>
        <v>5388</v>
      </c>
      <c r="C31" s="14">
        <v>1094898</v>
      </c>
      <c r="D31" s="14">
        <v>17154</v>
      </c>
      <c r="E31" s="14">
        <f t="shared" si="5"/>
        <v>206.39420935412028</v>
      </c>
      <c r="G31" s="3">
        <v>2543</v>
      </c>
      <c r="H31" s="3">
        <v>2845</v>
      </c>
      <c r="I31" s="3">
        <f>SUM(G31:H31)</f>
        <v>5388</v>
      </c>
      <c r="K31" s="166">
        <v>2238</v>
      </c>
      <c r="L31" s="166">
        <v>3</v>
      </c>
      <c r="M31" s="166">
        <v>302</v>
      </c>
      <c r="N31" s="166">
        <v>0</v>
      </c>
      <c r="O31" s="165"/>
      <c r="P31" s="3">
        <v>366</v>
      </c>
      <c r="Q31" s="3">
        <v>2479</v>
      </c>
    </row>
    <row r="34" spans="1:5" ht="23.4" x14ac:dyDescent="0.45">
      <c r="B34" s="189" t="s">
        <v>11</v>
      </c>
      <c r="C34" s="189"/>
      <c r="D34" s="189"/>
      <c r="E34" s="189"/>
    </row>
    <row r="35" spans="1:5" ht="28.8" x14ac:dyDescent="0.3">
      <c r="A35" s="22" t="s">
        <v>1</v>
      </c>
      <c r="B35" s="4" t="s">
        <v>33</v>
      </c>
      <c r="C35" s="4" t="s">
        <v>22</v>
      </c>
      <c r="D35" s="4" t="s">
        <v>23</v>
      </c>
      <c r="E35" s="4" t="s">
        <v>35</v>
      </c>
    </row>
    <row r="36" spans="1:5" x14ac:dyDescent="0.3">
      <c r="A36" s="5" t="s">
        <v>143</v>
      </c>
      <c r="B36" s="3">
        <v>1789</v>
      </c>
      <c r="C36" s="14">
        <v>224651</v>
      </c>
      <c r="D36" s="14">
        <v>39401</v>
      </c>
      <c r="E36" s="14">
        <f>(C36+D36)/B36</f>
        <v>147.5975405254332</v>
      </c>
    </row>
    <row r="37" spans="1:5" x14ac:dyDescent="0.3">
      <c r="A37" s="5" t="s">
        <v>150</v>
      </c>
      <c r="B37" s="3">
        <v>7184</v>
      </c>
      <c r="C37" s="14">
        <v>1481201</v>
      </c>
      <c r="D37" s="14">
        <v>1194</v>
      </c>
      <c r="E37" s="14">
        <f t="shared" ref="E37:E41" si="6">(C37+D37)/B37</f>
        <v>206.34674276169264</v>
      </c>
    </row>
    <row r="38" spans="1:5" x14ac:dyDescent="0.3">
      <c r="A38" s="5" t="s">
        <v>177</v>
      </c>
      <c r="B38" s="167">
        <v>8288</v>
      </c>
      <c r="C38" s="14">
        <v>1455408</v>
      </c>
      <c r="D38" s="14">
        <v>0</v>
      </c>
      <c r="E38" s="14">
        <f t="shared" si="6"/>
        <v>175.60424710424709</v>
      </c>
    </row>
    <row r="39" spans="1:5" x14ac:dyDescent="0.3">
      <c r="A39" s="5" t="s">
        <v>144</v>
      </c>
      <c r="B39" s="167">
        <v>1543</v>
      </c>
      <c r="C39" s="14">
        <v>218439</v>
      </c>
      <c r="D39" s="14">
        <v>205</v>
      </c>
      <c r="E39" s="14">
        <f t="shared" si="6"/>
        <v>141.700583279326</v>
      </c>
    </row>
    <row r="40" spans="1:5" x14ac:dyDescent="0.3">
      <c r="A40" s="5" t="s">
        <v>140</v>
      </c>
      <c r="B40" s="167">
        <v>178</v>
      </c>
      <c r="C40" s="14">
        <v>22972</v>
      </c>
      <c r="D40" s="14">
        <v>0</v>
      </c>
      <c r="E40" s="80">
        <f t="shared" si="6"/>
        <v>129.0561797752809</v>
      </c>
    </row>
    <row r="41" spans="1:5" x14ac:dyDescent="0.3">
      <c r="A41" s="5" t="s">
        <v>155</v>
      </c>
      <c r="B41" s="3">
        <v>5174</v>
      </c>
      <c r="C41" s="14">
        <v>1065073</v>
      </c>
      <c r="D41" s="14">
        <v>12960</v>
      </c>
      <c r="E41" s="80">
        <f t="shared" si="6"/>
        <v>208.35581754928489</v>
      </c>
    </row>
    <row r="42" spans="1:5" x14ac:dyDescent="0.3">
      <c r="A42" s="5" t="s">
        <v>147</v>
      </c>
      <c r="B42" s="92">
        <v>2442</v>
      </c>
      <c r="C42" s="14">
        <v>422337</v>
      </c>
      <c r="D42" s="14">
        <v>0</v>
      </c>
      <c r="E42" s="14">
        <f t="shared" ref="E42:E46" si="7">(C42+D42)/B42</f>
        <v>172.94717444717443</v>
      </c>
    </row>
    <row r="43" spans="1:5" x14ac:dyDescent="0.3">
      <c r="A43" s="5" t="s">
        <v>157</v>
      </c>
      <c r="B43" s="3">
        <v>4833</v>
      </c>
      <c r="C43" s="14">
        <v>713322</v>
      </c>
      <c r="D43" s="14">
        <v>54</v>
      </c>
      <c r="E43" s="14">
        <f t="shared" si="7"/>
        <v>147.6052141527002</v>
      </c>
    </row>
    <row r="44" spans="1:5" x14ac:dyDescent="0.3">
      <c r="A44" s="5" t="s">
        <v>142</v>
      </c>
      <c r="B44" s="3">
        <v>516</v>
      </c>
      <c r="C44" s="14">
        <v>77436</v>
      </c>
      <c r="D44" s="14">
        <v>250</v>
      </c>
      <c r="E44" s="14">
        <f t="shared" si="7"/>
        <v>150.55426356589146</v>
      </c>
    </row>
    <row r="45" spans="1:5" x14ac:dyDescent="0.3">
      <c r="A45" s="5"/>
      <c r="B45" s="3"/>
      <c r="C45" s="14"/>
      <c r="D45" s="14"/>
      <c r="E45" s="14"/>
    </row>
    <row r="46" spans="1:5" x14ac:dyDescent="0.3">
      <c r="A46" s="5" t="s">
        <v>176</v>
      </c>
      <c r="B46" s="3">
        <v>31560</v>
      </c>
      <c r="C46" s="14">
        <v>5789436</v>
      </c>
      <c r="D46" s="14">
        <v>36525</v>
      </c>
      <c r="E46" s="14">
        <f t="shared" si="7"/>
        <v>184.5995247148289</v>
      </c>
    </row>
  </sheetData>
  <mergeCells count="8">
    <mergeCell ref="B34:E34"/>
    <mergeCell ref="G19:I19"/>
    <mergeCell ref="K19:N19"/>
    <mergeCell ref="P19:Q19"/>
    <mergeCell ref="G3:I3"/>
    <mergeCell ref="K3:L3"/>
    <mergeCell ref="B3:E3"/>
    <mergeCell ref="B19:E19"/>
  </mergeCells>
  <pageMargins left="0.7" right="0.7" top="0.75" bottom="0.75" header="0.3" footer="0.3"/>
  <pageSetup scale="64" orientation="landscape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084C8-1694-45BB-B96F-1EB8A3477C82}">
  <sheetPr>
    <pageSetUpPr fitToPage="1"/>
  </sheetPr>
  <dimension ref="A1"/>
  <sheetViews>
    <sheetView topLeftCell="A4" workbookViewId="0">
      <selection activeCell="P14" sqref="P14"/>
    </sheetView>
  </sheetViews>
  <sheetFormatPr defaultRowHeight="14.4" x14ac:dyDescent="0.3"/>
  <sheetData/>
  <pageMargins left="0.7" right="0.7" top="0.75" bottom="0.75" header="0.3" footer="0.3"/>
  <pageSetup scale="91" orientation="landscape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69803-2836-4C73-B4DB-D68104AC33D3}">
  <sheetPr>
    <pageSetUpPr fitToPage="1"/>
  </sheetPr>
  <dimension ref="A1:H37"/>
  <sheetViews>
    <sheetView topLeftCell="A10" workbookViewId="0">
      <selection activeCell="A44" sqref="A44"/>
    </sheetView>
  </sheetViews>
  <sheetFormatPr defaultRowHeight="14.4" x14ac:dyDescent="0.3"/>
  <cols>
    <col min="1" max="1" width="31.6640625" customWidth="1"/>
    <col min="2" max="2" width="11.77734375" customWidth="1"/>
    <col min="3" max="3" width="14" customWidth="1"/>
    <col min="4" max="4" width="9.77734375" customWidth="1"/>
    <col min="5" max="5" width="12.5546875" customWidth="1"/>
    <col min="6" max="6" width="9.77734375" customWidth="1"/>
    <col min="7" max="7" width="11.77734375" customWidth="1"/>
    <col min="8" max="8" width="5.33203125" hidden="1" customWidth="1"/>
  </cols>
  <sheetData>
    <row r="1" spans="1:8" ht="21" x14ac:dyDescent="0.4">
      <c r="A1" s="19" t="s">
        <v>296</v>
      </c>
      <c r="B1" s="19"/>
      <c r="C1" s="19"/>
    </row>
    <row r="2" spans="1:8" ht="21" x14ac:dyDescent="0.4">
      <c r="A2" s="19"/>
      <c r="B2" s="21"/>
      <c r="C2" s="21"/>
      <c r="D2" s="21"/>
      <c r="E2" s="21"/>
    </row>
    <row r="3" spans="1:8" ht="13.95" customHeight="1" x14ac:dyDescent="0.4">
      <c r="A3" s="19"/>
      <c r="B3" s="21"/>
      <c r="C3" s="21"/>
      <c r="D3" s="21"/>
      <c r="E3" s="21"/>
    </row>
    <row r="5" spans="1:8" x14ac:dyDescent="0.3">
      <c r="B5" s="190" t="s">
        <v>6</v>
      </c>
      <c r="C5" s="190"/>
    </row>
    <row r="6" spans="1:8" ht="31.2" x14ac:dyDescent="0.3">
      <c r="A6" s="51" t="s">
        <v>1</v>
      </c>
      <c r="B6" s="57" t="s">
        <v>25</v>
      </c>
      <c r="C6" s="57" t="s">
        <v>26</v>
      </c>
      <c r="D6" s="57" t="s">
        <v>7</v>
      </c>
      <c r="E6" s="57" t="s">
        <v>8</v>
      </c>
      <c r="F6" s="57" t="s">
        <v>9</v>
      </c>
      <c r="G6" s="57" t="s">
        <v>11</v>
      </c>
      <c r="H6" s="124"/>
    </row>
    <row r="7" spans="1:8" ht="15.6" x14ac:dyDescent="0.3">
      <c r="A7" s="58" t="s">
        <v>182</v>
      </c>
      <c r="B7" s="119">
        <v>0.1076</v>
      </c>
      <c r="C7" s="119">
        <v>0.17169999999999999</v>
      </c>
      <c r="D7" s="86">
        <v>0.36649999999999999</v>
      </c>
      <c r="E7" s="119">
        <v>0.17510000000000001</v>
      </c>
      <c r="F7" s="119">
        <v>0.69420000000000004</v>
      </c>
      <c r="G7" s="86">
        <v>0.79469999999999996</v>
      </c>
      <c r="H7" s="59"/>
    </row>
    <row r="8" spans="1:8" ht="15.6" x14ac:dyDescent="0.3">
      <c r="A8" s="53" t="s">
        <v>183</v>
      </c>
      <c r="B8" s="119">
        <v>8.5999999999999993E-2</v>
      </c>
      <c r="C8" s="119">
        <v>0.15190000000000001</v>
      </c>
      <c r="D8" s="86">
        <v>0.3906</v>
      </c>
      <c r="E8" s="119">
        <v>0.3654</v>
      </c>
      <c r="F8" s="119">
        <v>0.46510000000000001</v>
      </c>
      <c r="G8" s="86">
        <v>0.84260000000000002</v>
      </c>
      <c r="H8" s="59"/>
    </row>
    <row r="9" spans="1:8" ht="15.6" x14ac:dyDescent="0.3">
      <c r="A9" s="48"/>
      <c r="B9" s="59"/>
      <c r="C9" s="59"/>
      <c r="D9" s="87"/>
      <c r="E9" s="87"/>
      <c r="F9" s="87"/>
      <c r="G9" s="87"/>
      <c r="H9" s="59"/>
    </row>
    <row r="10" spans="1:8" ht="15.6" x14ac:dyDescent="0.3">
      <c r="A10" s="58" t="s">
        <v>184</v>
      </c>
      <c r="B10" s="119">
        <v>0.14460000000000001</v>
      </c>
      <c r="C10" s="119">
        <v>0.19919999999999999</v>
      </c>
      <c r="D10" s="86">
        <v>0.28970000000000001</v>
      </c>
      <c r="E10" s="119">
        <v>0.28160000000000002</v>
      </c>
      <c r="F10" s="86">
        <v>0.44629999999999997</v>
      </c>
      <c r="G10" s="127">
        <v>0.9173</v>
      </c>
      <c r="H10" s="59"/>
    </row>
    <row r="11" spans="1:8" ht="15.6" x14ac:dyDescent="0.3">
      <c r="A11" s="53" t="s">
        <v>185</v>
      </c>
      <c r="B11" s="119">
        <v>7.9000000000000001E-2</v>
      </c>
      <c r="C11" s="119">
        <v>0.123</v>
      </c>
      <c r="D11" s="86">
        <v>0.42559999999999998</v>
      </c>
      <c r="E11" s="119">
        <v>0.23319999999999999</v>
      </c>
      <c r="F11" s="86">
        <v>0.60770000000000002</v>
      </c>
      <c r="G11" s="127">
        <v>0.92110000000000003</v>
      </c>
      <c r="H11" s="59"/>
    </row>
    <row r="12" spans="1:8" ht="15.6" x14ac:dyDescent="0.3">
      <c r="A12" s="48"/>
      <c r="B12" s="119"/>
      <c r="C12" s="119"/>
      <c r="D12" s="125"/>
      <c r="E12" s="125"/>
      <c r="F12" s="125"/>
      <c r="G12" s="125"/>
      <c r="H12" s="61"/>
    </row>
    <row r="13" spans="1:8" ht="15.6" x14ac:dyDescent="0.3">
      <c r="A13" s="58" t="s">
        <v>186</v>
      </c>
      <c r="B13" s="119">
        <v>0.1401</v>
      </c>
      <c r="C13" s="119">
        <v>0.18870000000000001</v>
      </c>
      <c r="D13" s="127">
        <v>0.50609999999999999</v>
      </c>
      <c r="E13" s="119">
        <v>7.0300000000000001E-2</v>
      </c>
      <c r="F13" s="119">
        <v>0.67290000000000005</v>
      </c>
      <c r="G13" s="86">
        <v>0.81689999999999996</v>
      </c>
      <c r="H13" s="59"/>
    </row>
    <row r="14" spans="1:8" ht="15.6" x14ac:dyDescent="0.3">
      <c r="A14" s="53" t="s">
        <v>187</v>
      </c>
      <c r="B14" s="119">
        <v>6.0199999999999997E-2</v>
      </c>
      <c r="C14" s="119">
        <v>0.14580000000000001</v>
      </c>
      <c r="D14" s="127">
        <v>0.42809999999999998</v>
      </c>
      <c r="E14" s="119">
        <v>0.65200000000000002</v>
      </c>
      <c r="F14" s="119">
        <v>0.62670000000000003</v>
      </c>
      <c r="G14" s="86">
        <v>0.89480000000000004</v>
      </c>
      <c r="H14" s="59"/>
    </row>
    <row r="15" spans="1:8" ht="15.6" x14ac:dyDescent="0.3">
      <c r="A15" s="60"/>
      <c r="B15" s="61"/>
      <c r="C15" s="61"/>
      <c r="D15" s="88"/>
      <c r="E15" s="88"/>
      <c r="F15" s="88"/>
      <c r="G15" s="88"/>
      <c r="H15" s="61"/>
    </row>
    <row r="16" spans="1:8" ht="15.6" x14ac:dyDescent="0.3">
      <c r="A16" s="58" t="s">
        <v>189</v>
      </c>
      <c r="B16" s="119">
        <v>0.2175</v>
      </c>
      <c r="C16" s="119">
        <v>0.2175</v>
      </c>
      <c r="D16" s="127">
        <v>0.68130000000000002</v>
      </c>
      <c r="E16" s="119">
        <v>0.36770000000000003</v>
      </c>
      <c r="F16" s="119">
        <v>0.68359999999999999</v>
      </c>
      <c r="G16" s="127">
        <v>0.93089999999999995</v>
      </c>
      <c r="H16" s="59"/>
    </row>
    <row r="17" spans="1:8" ht="15.6" x14ac:dyDescent="0.3">
      <c r="A17" s="53" t="s">
        <v>188</v>
      </c>
      <c r="B17" s="119">
        <v>7.0300000000000001E-2</v>
      </c>
      <c r="C17" s="119">
        <v>0.16550000000000001</v>
      </c>
      <c r="D17" s="127">
        <v>0.55659999999999998</v>
      </c>
      <c r="E17" s="119">
        <v>0</v>
      </c>
      <c r="F17" s="119">
        <v>0.68079999999999996</v>
      </c>
      <c r="G17" s="127">
        <v>0.89159999999999995</v>
      </c>
      <c r="H17" s="59"/>
    </row>
    <row r="18" spans="1:8" ht="15.6" x14ac:dyDescent="0.3">
      <c r="A18" s="48"/>
      <c r="B18" s="61"/>
      <c r="C18" s="61"/>
      <c r="D18" s="88"/>
      <c r="E18" s="88"/>
      <c r="F18" s="88"/>
      <c r="G18" s="88"/>
      <c r="H18" s="61"/>
    </row>
    <row r="19" spans="1:8" ht="15.6" x14ac:dyDescent="0.3">
      <c r="A19" s="58" t="s">
        <v>190</v>
      </c>
      <c r="B19" s="119">
        <v>0.126</v>
      </c>
      <c r="C19" s="119">
        <v>0.126</v>
      </c>
      <c r="D19" s="127">
        <v>0.66310000000000002</v>
      </c>
      <c r="E19" s="119">
        <v>1</v>
      </c>
      <c r="F19" s="119">
        <v>0.8286</v>
      </c>
      <c r="G19" s="86">
        <v>0.89249999999999996</v>
      </c>
      <c r="H19" s="59"/>
    </row>
    <row r="20" spans="1:8" ht="15.6" x14ac:dyDescent="0.3">
      <c r="A20" s="53" t="s">
        <v>191</v>
      </c>
      <c r="B20" s="119">
        <v>0.1371</v>
      </c>
      <c r="C20" s="119">
        <v>0.1371</v>
      </c>
      <c r="D20" s="127">
        <v>0.67130000000000001</v>
      </c>
      <c r="E20" s="119">
        <v>0</v>
      </c>
      <c r="F20" s="119">
        <v>0.64749999999999996</v>
      </c>
      <c r="G20" s="127">
        <v>0.95520000000000005</v>
      </c>
      <c r="H20" s="59"/>
    </row>
    <row r="21" spans="1:8" ht="15.6" x14ac:dyDescent="0.3">
      <c r="A21" s="48"/>
      <c r="B21" s="61"/>
      <c r="C21" s="61"/>
      <c r="D21" s="88"/>
      <c r="E21" s="88"/>
      <c r="F21" s="88"/>
      <c r="G21" s="88"/>
      <c r="H21" s="61"/>
    </row>
    <row r="22" spans="1:8" ht="15.6" x14ac:dyDescent="0.3">
      <c r="A22" s="58" t="s">
        <v>192</v>
      </c>
      <c r="B22" s="86">
        <v>0.12230000000000001</v>
      </c>
      <c r="C22" s="86">
        <v>0.14130000000000001</v>
      </c>
      <c r="D22" s="86">
        <v>0.41599999999999998</v>
      </c>
      <c r="E22" s="119">
        <v>0.38600000000000001</v>
      </c>
      <c r="F22" s="86">
        <v>0.43669999999999998</v>
      </c>
      <c r="G22" s="86">
        <v>0.84119999999999995</v>
      </c>
      <c r="H22" s="59"/>
    </row>
    <row r="23" spans="1:8" ht="15.6" x14ac:dyDescent="0.3">
      <c r="A23" s="53" t="s">
        <v>193</v>
      </c>
      <c r="B23" s="86">
        <v>0.17369999999999999</v>
      </c>
      <c r="C23" s="86">
        <v>0.2326</v>
      </c>
      <c r="D23" s="127">
        <v>0.50919999999999999</v>
      </c>
      <c r="E23" s="119">
        <v>0.70909999999999995</v>
      </c>
      <c r="F23" s="86">
        <v>0.53110000000000002</v>
      </c>
      <c r="G23" s="127">
        <v>0.91259999999999997</v>
      </c>
      <c r="H23" s="59"/>
    </row>
    <row r="24" spans="1:8" ht="15.6" x14ac:dyDescent="0.3">
      <c r="A24" s="122"/>
      <c r="B24" s="89"/>
      <c r="C24" s="89"/>
      <c r="D24" s="123"/>
      <c r="E24" s="123"/>
      <c r="F24" s="123"/>
      <c r="G24" s="123"/>
      <c r="H24" s="89"/>
    </row>
    <row r="25" spans="1:8" ht="15.6" x14ac:dyDescent="0.3">
      <c r="A25" s="58" t="s">
        <v>194</v>
      </c>
      <c r="B25" s="119">
        <v>0.2271</v>
      </c>
      <c r="C25" s="119">
        <v>0.2271</v>
      </c>
      <c r="D25" s="127">
        <v>0.80800000000000005</v>
      </c>
      <c r="E25" s="86" t="s">
        <v>123</v>
      </c>
      <c r="F25" s="119">
        <v>0.88200000000000001</v>
      </c>
      <c r="G25" s="86">
        <v>0.82279999999999998</v>
      </c>
      <c r="H25" s="89"/>
    </row>
    <row r="26" spans="1:8" ht="15.6" x14ac:dyDescent="0.3">
      <c r="A26" s="53" t="s">
        <v>195</v>
      </c>
      <c r="B26" s="119">
        <v>0.17680000000000001</v>
      </c>
      <c r="C26" s="119">
        <v>0.17680000000000001</v>
      </c>
      <c r="D26" s="127">
        <v>0.62670000000000003</v>
      </c>
      <c r="E26" s="86" t="s">
        <v>123</v>
      </c>
      <c r="F26" s="119">
        <v>0.77190000000000003</v>
      </c>
      <c r="G26" s="86">
        <v>0.86509999999999998</v>
      </c>
      <c r="H26" s="89"/>
    </row>
    <row r="27" spans="1:8" ht="15.6" x14ac:dyDescent="0.3">
      <c r="A27" s="122"/>
      <c r="B27" s="89"/>
      <c r="C27" s="89"/>
      <c r="D27" s="123"/>
      <c r="E27" s="123"/>
      <c r="F27" s="123"/>
      <c r="G27" s="123"/>
      <c r="H27" s="89"/>
    </row>
    <row r="28" spans="1:8" ht="15.6" x14ac:dyDescent="0.3">
      <c r="A28" s="58" t="s">
        <v>196</v>
      </c>
      <c r="B28" s="119">
        <v>0.17879999999999999</v>
      </c>
      <c r="C28" s="119">
        <v>0.2006</v>
      </c>
      <c r="D28" s="127">
        <v>0.57350000000000001</v>
      </c>
      <c r="E28" s="119">
        <v>0.22850000000000001</v>
      </c>
      <c r="F28" s="119">
        <v>0.78580000000000005</v>
      </c>
      <c r="G28" s="86">
        <v>0.89559999999999995</v>
      </c>
      <c r="H28" s="89"/>
    </row>
    <row r="29" spans="1:8" ht="15.6" x14ac:dyDescent="0.3">
      <c r="A29" s="53" t="s">
        <v>197</v>
      </c>
      <c r="B29" s="119">
        <v>9.2600000000000002E-2</v>
      </c>
      <c r="C29" s="119">
        <v>9.2600000000000002E-2</v>
      </c>
      <c r="D29" s="127">
        <v>0.49270000000000003</v>
      </c>
      <c r="E29" s="119">
        <v>0.39400000000000002</v>
      </c>
      <c r="F29" s="119">
        <v>0.71970000000000001</v>
      </c>
      <c r="G29" s="86">
        <v>0.89710000000000001</v>
      </c>
      <c r="H29" s="89"/>
    </row>
    <row r="30" spans="1:8" ht="15.6" x14ac:dyDescent="0.3">
      <c r="A30" s="122"/>
      <c r="B30" s="89"/>
      <c r="C30" s="89"/>
      <c r="D30" s="123"/>
      <c r="E30" s="123"/>
      <c r="F30" s="123"/>
      <c r="G30" s="123"/>
      <c r="H30" s="89"/>
    </row>
    <row r="31" spans="1:8" ht="15.6" x14ac:dyDescent="0.3">
      <c r="A31" s="58" t="s">
        <v>198</v>
      </c>
      <c r="B31" s="86">
        <v>8.7099999999999997E-2</v>
      </c>
      <c r="C31" s="86">
        <v>0.1595</v>
      </c>
      <c r="D31" s="86">
        <v>0.45169999999999999</v>
      </c>
      <c r="E31" s="119">
        <v>0.2165</v>
      </c>
      <c r="F31" s="119">
        <v>0.69569999999999999</v>
      </c>
      <c r="G31" s="86">
        <v>0.89729999999999999</v>
      </c>
      <c r="H31" s="89"/>
    </row>
    <row r="32" spans="1:8" ht="15.6" x14ac:dyDescent="0.3">
      <c r="A32" s="53" t="s">
        <v>199</v>
      </c>
      <c r="B32" s="86">
        <v>0.16239999999999999</v>
      </c>
      <c r="C32" s="86">
        <v>0.16250000000000001</v>
      </c>
      <c r="D32" s="127">
        <v>0.5</v>
      </c>
      <c r="E32" s="119">
        <v>0.25800000000000001</v>
      </c>
      <c r="F32" s="119">
        <v>0.61860000000000004</v>
      </c>
      <c r="G32" s="86">
        <v>0.88339999999999996</v>
      </c>
      <c r="H32" s="89"/>
    </row>
    <row r="33" spans="1:8" ht="15.6" x14ac:dyDescent="0.3">
      <c r="A33" s="122"/>
      <c r="B33" s="89"/>
      <c r="C33" s="89"/>
      <c r="D33" s="123"/>
      <c r="E33" s="123"/>
      <c r="F33" s="123"/>
      <c r="G33" s="123"/>
      <c r="H33" s="89"/>
    </row>
    <row r="34" spans="1:8" ht="15.6" x14ac:dyDescent="0.3">
      <c r="A34" s="58" t="s">
        <v>200</v>
      </c>
      <c r="B34" s="86">
        <v>9.7799999999999998E-2</v>
      </c>
      <c r="C34" s="86">
        <v>0.1898</v>
      </c>
      <c r="D34" s="86">
        <v>0.43440000000000001</v>
      </c>
      <c r="E34" s="86">
        <v>5.2900000000000003E-2</v>
      </c>
      <c r="F34" s="119">
        <v>0.66690000000000005</v>
      </c>
      <c r="G34" s="127">
        <v>0.97089999999999999</v>
      </c>
      <c r="H34" s="59"/>
    </row>
    <row r="35" spans="1:8" ht="15.6" x14ac:dyDescent="0.3">
      <c r="A35" s="62" t="s">
        <v>201</v>
      </c>
      <c r="B35" s="86">
        <v>0.1918</v>
      </c>
      <c r="C35" s="86">
        <v>0.24210000000000001</v>
      </c>
      <c r="D35" s="127">
        <v>0.46629999999999999</v>
      </c>
      <c r="E35" s="86">
        <v>4.7800000000000002E-2</v>
      </c>
      <c r="F35" s="119">
        <v>0.63859999999999995</v>
      </c>
      <c r="G35" s="127">
        <v>0.92469999999999997</v>
      </c>
      <c r="H35" s="59"/>
    </row>
    <row r="37" spans="1:8" ht="15.6" x14ac:dyDescent="0.3">
      <c r="A37" s="44" t="s">
        <v>105</v>
      </c>
    </row>
  </sheetData>
  <mergeCells count="1">
    <mergeCell ref="B5:C5"/>
  </mergeCells>
  <pageMargins left="0.7" right="0.7" top="0.75" bottom="0.75" header="0.3" footer="0.3"/>
  <pageSetup scale="83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32F38-C915-4EC9-A4C7-5F774B32C403}">
  <sheetPr>
    <pageSetUpPr fitToPage="1"/>
  </sheetPr>
  <dimension ref="A1:F23"/>
  <sheetViews>
    <sheetView topLeftCell="A10" zoomScale="71" zoomScaleNormal="71" workbookViewId="0">
      <selection activeCell="E17" sqref="E17"/>
    </sheetView>
  </sheetViews>
  <sheetFormatPr defaultRowHeight="14.4" x14ac:dyDescent="0.3"/>
  <cols>
    <col min="1" max="1" width="22.88671875" customWidth="1"/>
    <col min="2" max="2" width="27.5546875" customWidth="1"/>
    <col min="3" max="3" width="28.88671875" customWidth="1"/>
    <col min="4" max="4" width="22.21875" customWidth="1"/>
    <col min="5" max="5" width="26.21875" customWidth="1"/>
    <col min="6" max="6" width="34.88671875" customWidth="1"/>
  </cols>
  <sheetData>
    <row r="1" spans="1:6" ht="49.5" customHeight="1" x14ac:dyDescent="0.4">
      <c r="A1" s="19" t="s">
        <v>271</v>
      </c>
    </row>
    <row r="3" spans="1:6" ht="33.450000000000003" customHeight="1" x14ac:dyDescent="0.35">
      <c r="A3" s="148" t="s">
        <v>1</v>
      </c>
      <c r="B3" s="149" t="s">
        <v>6</v>
      </c>
      <c r="C3" s="149" t="s">
        <v>7</v>
      </c>
      <c r="D3" s="149" t="s">
        <v>20</v>
      </c>
      <c r="E3" s="149" t="s">
        <v>9</v>
      </c>
      <c r="F3" s="149" t="s">
        <v>11</v>
      </c>
    </row>
    <row r="4" spans="1:6" ht="28.5" customHeight="1" x14ac:dyDescent="0.3">
      <c r="A4" s="62" t="s">
        <v>143</v>
      </c>
      <c r="B4" s="124"/>
      <c r="C4" s="124"/>
      <c r="D4" s="124"/>
      <c r="E4" s="124"/>
      <c r="F4" s="124"/>
    </row>
    <row r="5" spans="1:6" ht="15.6" x14ac:dyDescent="0.3">
      <c r="A5" s="45"/>
      <c r="B5" s="147"/>
      <c r="C5" s="147"/>
      <c r="D5" s="147"/>
      <c r="E5" s="147"/>
      <c r="F5" s="147"/>
    </row>
    <row r="6" spans="1:6" ht="85.5" customHeight="1" x14ac:dyDescent="0.3">
      <c r="A6" s="62" t="s">
        <v>150</v>
      </c>
      <c r="B6" s="124" t="s">
        <v>256</v>
      </c>
      <c r="C6" s="124" t="s">
        <v>256</v>
      </c>
      <c r="D6" s="124"/>
      <c r="E6" s="124" t="s">
        <v>256</v>
      </c>
      <c r="F6" s="124"/>
    </row>
    <row r="7" spans="1:6" ht="15.6" x14ac:dyDescent="0.3">
      <c r="A7" s="45"/>
      <c r="B7" s="147"/>
      <c r="C7" s="147"/>
      <c r="D7" s="147"/>
      <c r="E7" s="147"/>
      <c r="F7" s="147"/>
    </row>
    <row r="8" spans="1:6" ht="63.45" customHeight="1" x14ac:dyDescent="0.3">
      <c r="A8" s="62" t="s">
        <v>177</v>
      </c>
      <c r="B8" s="124"/>
      <c r="C8" s="124"/>
      <c r="D8" s="124" t="s">
        <v>257</v>
      </c>
      <c r="E8" s="124"/>
      <c r="F8" s="124" t="s">
        <v>223</v>
      </c>
    </row>
    <row r="9" spans="1:6" ht="15.6" x14ac:dyDescent="0.3">
      <c r="A9" s="45"/>
      <c r="B9" s="147"/>
      <c r="C9" s="147"/>
      <c r="D9" s="147"/>
      <c r="E9" s="147"/>
      <c r="F9" s="147"/>
    </row>
    <row r="10" spans="1:6" ht="64.95" customHeight="1" x14ac:dyDescent="0.3">
      <c r="A10" s="62" t="s">
        <v>144</v>
      </c>
      <c r="B10" s="124"/>
      <c r="C10" s="124"/>
      <c r="D10" s="124"/>
      <c r="E10" s="124" t="s">
        <v>258</v>
      </c>
      <c r="F10" s="124"/>
    </row>
    <row r="11" spans="1:6" ht="15.6" x14ac:dyDescent="0.3">
      <c r="A11" s="45"/>
      <c r="B11" s="147"/>
      <c r="C11" s="147"/>
      <c r="D11" s="147"/>
      <c r="E11" s="147"/>
      <c r="F11" s="147"/>
    </row>
    <row r="12" spans="1:6" ht="58.05" customHeight="1" x14ac:dyDescent="0.3">
      <c r="A12" s="62" t="s">
        <v>147</v>
      </c>
      <c r="B12" s="124" t="s">
        <v>259</v>
      </c>
      <c r="C12" s="124" t="s">
        <v>259</v>
      </c>
      <c r="D12" s="124"/>
      <c r="E12" s="124"/>
      <c r="F12" s="124" t="s">
        <v>260</v>
      </c>
    </row>
    <row r="13" spans="1:6" ht="15.6" x14ac:dyDescent="0.3">
      <c r="A13" s="45"/>
      <c r="B13" s="147"/>
      <c r="C13" s="147"/>
      <c r="D13" s="147"/>
      <c r="E13" s="147"/>
      <c r="F13" s="147"/>
    </row>
    <row r="14" spans="1:6" ht="50.55" customHeight="1" x14ac:dyDescent="0.3">
      <c r="A14" s="62" t="s">
        <v>140</v>
      </c>
      <c r="B14" s="124"/>
      <c r="C14" s="124" t="s">
        <v>261</v>
      </c>
      <c r="D14" s="124"/>
      <c r="E14" s="124" t="s">
        <v>261</v>
      </c>
      <c r="F14" s="124" t="s">
        <v>262</v>
      </c>
    </row>
    <row r="15" spans="1:6" ht="15.6" x14ac:dyDescent="0.3">
      <c r="A15" s="45"/>
      <c r="B15" s="147"/>
      <c r="C15" s="147"/>
      <c r="D15" s="147"/>
      <c r="E15" s="147"/>
      <c r="F15" s="147"/>
    </row>
    <row r="16" spans="1:6" ht="78" customHeight="1" x14ac:dyDescent="0.3">
      <c r="A16" s="62" t="s">
        <v>155</v>
      </c>
      <c r="B16" s="124" t="s">
        <v>263</v>
      </c>
      <c r="C16" s="124" t="s">
        <v>263</v>
      </c>
      <c r="D16" s="124" t="s">
        <v>264</v>
      </c>
      <c r="E16" s="124" t="s">
        <v>264</v>
      </c>
      <c r="F16" s="124" t="s">
        <v>263</v>
      </c>
    </row>
    <row r="17" spans="1:6" ht="40.950000000000003" customHeight="1" x14ac:dyDescent="0.3">
      <c r="A17" s="62" t="s">
        <v>157</v>
      </c>
      <c r="B17" s="124"/>
      <c r="C17" s="124"/>
      <c r="D17" s="124"/>
      <c r="E17" s="124"/>
      <c r="F17" s="124" t="s">
        <v>265</v>
      </c>
    </row>
    <row r="18" spans="1:6" ht="48" customHeight="1" x14ac:dyDescent="0.3">
      <c r="A18" s="62" t="s">
        <v>142</v>
      </c>
      <c r="B18" s="124" t="s">
        <v>266</v>
      </c>
      <c r="C18" s="124"/>
      <c r="D18" s="124" t="s">
        <v>267</v>
      </c>
      <c r="E18" s="124"/>
      <c r="F18" s="124" t="s">
        <v>268</v>
      </c>
    </row>
    <row r="19" spans="1:6" ht="73.05" customHeight="1" x14ac:dyDescent="0.3">
      <c r="A19" s="62" t="s">
        <v>176</v>
      </c>
      <c r="B19" s="124"/>
      <c r="C19" s="124" t="s">
        <v>269</v>
      </c>
      <c r="D19" s="124" t="s">
        <v>270</v>
      </c>
      <c r="E19" s="124"/>
      <c r="F19" s="124"/>
    </row>
    <row r="20" spans="1:6" x14ac:dyDescent="0.3">
      <c r="B20" s="1"/>
      <c r="C20" s="1"/>
      <c r="D20" s="1"/>
      <c r="E20" s="1"/>
      <c r="F20" s="1"/>
    </row>
    <row r="21" spans="1:6" x14ac:dyDescent="0.3">
      <c r="B21" s="1"/>
      <c r="C21" s="1"/>
      <c r="D21" s="1"/>
      <c r="E21" s="1"/>
      <c r="F21" s="1"/>
    </row>
    <row r="22" spans="1:6" ht="14.55" customHeight="1" x14ac:dyDescent="0.3">
      <c r="B22" s="109"/>
      <c r="C22" s="109"/>
      <c r="D22" s="109"/>
      <c r="E22" s="109"/>
      <c r="F22" s="109"/>
    </row>
    <row r="23" spans="1:6" x14ac:dyDescent="0.3">
      <c r="B23" s="109"/>
      <c r="C23" s="109"/>
      <c r="D23" s="109"/>
      <c r="E23" s="109"/>
      <c r="F23" s="109"/>
    </row>
  </sheetData>
  <pageMargins left="0.7" right="0.7" top="0.75" bottom="0.75" header="0.3" footer="0.3"/>
  <pageSetup scale="63" orientation="landscape" horizont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00A1-13AE-4B91-8D10-03D58D00F47C}">
  <sheetPr>
    <pageSetUpPr fitToPage="1"/>
  </sheetPr>
  <dimension ref="A1:F22"/>
  <sheetViews>
    <sheetView workbookViewId="0">
      <selection activeCell="B10" sqref="B10"/>
    </sheetView>
  </sheetViews>
  <sheetFormatPr defaultRowHeight="14.4" x14ac:dyDescent="0.3"/>
  <cols>
    <col min="1" max="1" width="37.5546875" customWidth="1"/>
    <col min="2" max="2" width="21.6640625" bestFit="1" customWidth="1"/>
    <col min="3" max="3" width="25.109375" customWidth="1"/>
    <col min="4" max="4" width="24.44140625" customWidth="1"/>
    <col min="5" max="5" width="26.44140625" customWidth="1"/>
    <col min="6" max="6" width="34.5546875" customWidth="1"/>
  </cols>
  <sheetData>
    <row r="1" spans="1:6" ht="21" x14ac:dyDescent="0.4">
      <c r="A1" s="19" t="s">
        <v>275</v>
      </c>
    </row>
    <row r="3" spans="1:6" ht="18" x14ac:dyDescent="0.35">
      <c r="A3" s="148" t="s">
        <v>1</v>
      </c>
      <c r="B3" s="149" t="s">
        <v>6</v>
      </c>
      <c r="C3" s="149" t="s">
        <v>7</v>
      </c>
      <c r="D3" s="149" t="s">
        <v>20</v>
      </c>
      <c r="E3" s="149" t="s">
        <v>9</v>
      </c>
      <c r="F3" s="149" t="s">
        <v>11</v>
      </c>
    </row>
    <row r="4" spans="1:6" ht="50.4" customHeight="1" x14ac:dyDescent="0.3">
      <c r="A4" s="62" t="s">
        <v>143</v>
      </c>
      <c r="B4" s="124" t="s">
        <v>277</v>
      </c>
      <c r="C4" s="124"/>
      <c r="D4" s="124"/>
      <c r="E4" s="124"/>
      <c r="F4" s="124" t="s">
        <v>278</v>
      </c>
    </row>
    <row r="5" spans="1:6" ht="15.6" x14ac:dyDescent="0.3">
      <c r="A5" s="45"/>
      <c r="B5" s="147"/>
      <c r="C5" s="147"/>
      <c r="D5" s="147"/>
      <c r="E5" s="147"/>
      <c r="F5" s="147"/>
    </row>
    <row r="6" spans="1:6" ht="56.4" customHeight="1" x14ac:dyDescent="0.3">
      <c r="A6" s="62" t="s">
        <v>150</v>
      </c>
      <c r="B6" s="124" t="s">
        <v>279</v>
      </c>
      <c r="C6" s="124" t="s">
        <v>279</v>
      </c>
      <c r="D6" s="124"/>
      <c r="E6" s="124"/>
      <c r="F6" s="124" t="s">
        <v>280</v>
      </c>
    </row>
    <row r="7" spans="1:6" ht="15.6" x14ac:dyDescent="0.3">
      <c r="A7" s="45"/>
      <c r="B7" s="147"/>
      <c r="C7" s="147"/>
      <c r="D7" s="147"/>
      <c r="E7" s="147"/>
      <c r="F7" s="147"/>
    </row>
    <row r="8" spans="1:6" ht="31.2" x14ac:dyDescent="0.3">
      <c r="A8" s="62" t="s">
        <v>177</v>
      </c>
      <c r="B8" s="124"/>
      <c r="C8" s="124"/>
      <c r="D8" s="124"/>
      <c r="E8" s="124"/>
      <c r="F8" s="124" t="s">
        <v>281</v>
      </c>
    </row>
    <row r="9" spans="1:6" ht="15.6" x14ac:dyDescent="0.3">
      <c r="A9" s="45"/>
      <c r="B9" s="147"/>
      <c r="C9" s="147"/>
      <c r="D9" s="147"/>
      <c r="E9" s="147"/>
      <c r="F9" s="147"/>
    </row>
    <row r="10" spans="1:6" ht="48.45" customHeight="1" x14ac:dyDescent="0.3">
      <c r="A10" s="62" t="s">
        <v>144</v>
      </c>
      <c r="B10" s="124" t="s">
        <v>282</v>
      </c>
      <c r="C10" s="124"/>
      <c r="D10" s="124" t="s">
        <v>283</v>
      </c>
      <c r="E10" s="124"/>
      <c r="F10" s="124"/>
    </row>
    <row r="11" spans="1:6" ht="15.6" x14ac:dyDescent="0.3">
      <c r="A11" s="45"/>
      <c r="B11" s="147"/>
      <c r="C11" s="147"/>
      <c r="D11" s="147"/>
      <c r="E11" s="147"/>
      <c r="F11" s="147"/>
    </row>
    <row r="12" spans="1:6" ht="68.400000000000006" customHeight="1" x14ac:dyDescent="0.3">
      <c r="A12" s="62" t="s">
        <v>147</v>
      </c>
      <c r="B12" s="124"/>
      <c r="C12" s="124" t="s">
        <v>284</v>
      </c>
      <c r="D12" s="124" t="s">
        <v>285</v>
      </c>
      <c r="E12" s="124"/>
      <c r="F12" s="124" t="s">
        <v>286</v>
      </c>
    </row>
    <row r="13" spans="1:6" ht="15.6" x14ac:dyDescent="0.3">
      <c r="A13" s="45"/>
      <c r="B13" s="147"/>
      <c r="C13" s="147"/>
      <c r="D13" s="147"/>
      <c r="E13" s="147"/>
      <c r="F13" s="147"/>
    </row>
    <row r="14" spans="1:6" ht="15.6" x14ac:dyDescent="0.3">
      <c r="A14" s="62" t="s">
        <v>140</v>
      </c>
      <c r="B14" s="124" t="s">
        <v>287</v>
      </c>
      <c r="C14" s="124"/>
      <c r="D14" s="124"/>
      <c r="E14" s="124"/>
      <c r="F14" s="124"/>
    </row>
    <row r="15" spans="1:6" ht="15.6" x14ac:dyDescent="0.3">
      <c r="A15" s="45"/>
      <c r="B15" s="147"/>
      <c r="C15" s="147"/>
      <c r="D15" s="147"/>
      <c r="E15" s="147"/>
      <c r="F15" s="147"/>
    </row>
    <row r="16" spans="1:6" ht="31.2" x14ac:dyDescent="0.3">
      <c r="A16" s="62" t="s">
        <v>155</v>
      </c>
      <c r="B16" s="124"/>
      <c r="C16" s="124" t="s">
        <v>288</v>
      </c>
      <c r="D16" s="124"/>
      <c r="E16" s="124"/>
      <c r="F16" s="124"/>
    </row>
    <row r="17" spans="1:6" ht="15.6" x14ac:dyDescent="0.3">
      <c r="A17" s="45"/>
      <c r="B17" s="147"/>
      <c r="C17" s="147"/>
      <c r="D17" s="147"/>
      <c r="E17" s="147"/>
      <c r="F17" s="147"/>
    </row>
    <row r="18" spans="1:6" ht="31.2" x14ac:dyDescent="0.3">
      <c r="A18" s="62" t="s">
        <v>157</v>
      </c>
      <c r="B18" s="124" t="s">
        <v>289</v>
      </c>
      <c r="C18" s="124"/>
      <c r="D18" s="124"/>
      <c r="E18" s="124"/>
      <c r="F18" s="124"/>
    </row>
    <row r="19" spans="1:6" ht="15.6" x14ac:dyDescent="0.3">
      <c r="A19" s="45"/>
      <c r="B19" s="147"/>
      <c r="C19" s="147"/>
      <c r="D19" s="147"/>
      <c r="E19" s="147"/>
      <c r="F19" s="147"/>
    </row>
    <row r="20" spans="1:6" ht="72.45" customHeight="1" x14ac:dyDescent="0.3">
      <c r="A20" s="62" t="s">
        <v>142</v>
      </c>
      <c r="B20" s="124" t="s">
        <v>290</v>
      </c>
      <c r="C20" s="124" t="s">
        <v>291</v>
      </c>
      <c r="D20" s="124" t="s">
        <v>292</v>
      </c>
      <c r="E20" s="124" t="s">
        <v>293</v>
      </c>
      <c r="F20" s="124" t="s">
        <v>294</v>
      </c>
    </row>
    <row r="21" spans="1:6" ht="15.6" x14ac:dyDescent="0.3">
      <c r="A21" s="45"/>
      <c r="B21" s="147"/>
      <c r="C21" s="147"/>
      <c r="D21" s="147"/>
      <c r="E21" s="147"/>
      <c r="F21" s="147"/>
    </row>
    <row r="22" spans="1:6" ht="46.8" x14ac:dyDescent="0.3">
      <c r="A22" s="62" t="s">
        <v>176</v>
      </c>
      <c r="B22" s="124"/>
      <c r="C22" s="124"/>
      <c r="D22" s="124" t="s">
        <v>276</v>
      </c>
      <c r="E22" s="124"/>
      <c r="F22" s="124"/>
    </row>
  </sheetData>
  <pageMargins left="0.7" right="0.7" top="0.75" bottom="0.75" header="0.3" footer="0.3"/>
  <pageSetup scale="7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FCF3F-335A-4C2B-8927-D202A76D93DC}">
  <sheetPr>
    <pageSetUpPr fitToPage="1"/>
  </sheetPr>
  <dimension ref="A1:G29"/>
  <sheetViews>
    <sheetView topLeftCell="A13" workbookViewId="0">
      <selection activeCell="F27" sqref="F27"/>
    </sheetView>
  </sheetViews>
  <sheetFormatPr defaultRowHeight="14.4" x14ac:dyDescent="0.3"/>
  <cols>
    <col min="1" max="1" width="14.44140625" customWidth="1"/>
    <col min="2" max="2" width="26.77734375" customWidth="1"/>
    <col min="3" max="3" width="19.44140625" customWidth="1"/>
    <col min="4" max="4" width="29.5546875" bestFit="1" customWidth="1"/>
  </cols>
  <sheetData>
    <row r="1" spans="1:7" ht="21" x14ac:dyDescent="0.4">
      <c r="A1" s="19" t="s">
        <v>31</v>
      </c>
      <c r="B1" s="19"/>
      <c r="C1" s="19"/>
      <c r="D1" s="19"/>
      <c r="E1" s="19"/>
      <c r="F1" s="21"/>
      <c r="G1" s="21"/>
    </row>
    <row r="2" spans="1:7" ht="21" x14ac:dyDescent="0.4">
      <c r="A2" s="168" t="s">
        <v>29</v>
      </c>
      <c r="B2" s="168"/>
      <c r="C2" s="168"/>
      <c r="D2" s="168"/>
      <c r="E2" s="19"/>
      <c r="F2" s="21"/>
      <c r="G2" s="21"/>
    </row>
    <row r="5" spans="1:7" ht="15.6" x14ac:dyDescent="0.3">
      <c r="A5" s="64" t="s">
        <v>1</v>
      </c>
      <c r="B5" s="52" t="s">
        <v>30</v>
      </c>
      <c r="C5" s="52" t="s">
        <v>9</v>
      </c>
      <c r="D5" s="52" t="s">
        <v>11</v>
      </c>
      <c r="E5" s="16"/>
      <c r="F5" s="16"/>
      <c r="G5" s="16"/>
    </row>
    <row r="6" spans="1:7" ht="15.6" x14ac:dyDescent="0.3">
      <c r="A6" s="5" t="s">
        <v>143</v>
      </c>
      <c r="B6" s="49" t="s">
        <v>205</v>
      </c>
      <c r="C6" s="49" t="s">
        <v>205</v>
      </c>
      <c r="D6" s="49" t="s">
        <v>207</v>
      </c>
    </row>
    <row r="7" spans="1:7" ht="15.6" x14ac:dyDescent="0.3">
      <c r="A7" s="5" t="s">
        <v>150</v>
      </c>
      <c r="B7" s="49" t="s">
        <v>212</v>
      </c>
      <c r="C7" s="49" t="s">
        <v>207</v>
      </c>
      <c r="D7" s="49" t="s">
        <v>207</v>
      </c>
    </row>
    <row r="8" spans="1:7" ht="15.6" x14ac:dyDescent="0.3">
      <c r="A8" s="5" t="s">
        <v>177</v>
      </c>
      <c r="B8" s="49" t="s">
        <v>212</v>
      </c>
      <c r="C8" s="49" t="s">
        <v>207</v>
      </c>
      <c r="D8" s="49" t="s">
        <v>207</v>
      </c>
    </row>
    <row r="9" spans="1:7" ht="15.6" x14ac:dyDescent="0.3">
      <c r="A9" s="5" t="s">
        <v>144</v>
      </c>
      <c r="B9" s="49" t="s">
        <v>205</v>
      </c>
      <c r="C9" s="49" t="s">
        <v>205</v>
      </c>
      <c r="D9" s="49" t="s">
        <v>207</v>
      </c>
    </row>
    <row r="10" spans="1:7" ht="15.6" x14ac:dyDescent="0.3">
      <c r="A10" s="5" t="s">
        <v>140</v>
      </c>
      <c r="B10" s="49" t="s">
        <v>205</v>
      </c>
      <c r="C10" s="49" t="s">
        <v>205</v>
      </c>
      <c r="D10" s="49" t="s">
        <v>207</v>
      </c>
    </row>
    <row r="11" spans="1:7" ht="15.6" x14ac:dyDescent="0.3">
      <c r="A11" s="5" t="s">
        <v>155</v>
      </c>
      <c r="B11" s="49" t="s">
        <v>207</v>
      </c>
      <c r="C11" s="49" t="s">
        <v>207</v>
      </c>
      <c r="D11" s="49" t="s">
        <v>207</v>
      </c>
    </row>
    <row r="12" spans="1:7" ht="15.6" x14ac:dyDescent="0.3">
      <c r="A12" s="5" t="s">
        <v>147</v>
      </c>
      <c r="B12" s="49" t="s">
        <v>205</v>
      </c>
      <c r="C12" s="49" t="s">
        <v>207</v>
      </c>
      <c r="D12" s="49" t="s">
        <v>207</v>
      </c>
    </row>
    <row r="13" spans="1:7" ht="15.6" x14ac:dyDescent="0.3">
      <c r="A13" s="5" t="s">
        <v>157</v>
      </c>
      <c r="B13" s="49" t="s">
        <v>205</v>
      </c>
      <c r="C13" s="49" t="s">
        <v>205</v>
      </c>
      <c r="D13" s="49" t="s">
        <v>207</v>
      </c>
    </row>
    <row r="14" spans="1:7" ht="15.6" x14ac:dyDescent="0.3">
      <c r="A14" s="5" t="s">
        <v>142</v>
      </c>
      <c r="B14" s="49" t="s">
        <v>205</v>
      </c>
      <c r="C14" s="49" t="s">
        <v>205</v>
      </c>
      <c r="D14" s="49" t="s">
        <v>207</v>
      </c>
    </row>
    <row r="15" spans="1:7" ht="15.6" x14ac:dyDescent="0.3">
      <c r="A15" s="5"/>
      <c r="B15" s="49"/>
      <c r="C15" s="49"/>
      <c r="D15" s="49"/>
    </row>
    <row r="16" spans="1:7" ht="15.6" x14ac:dyDescent="0.3">
      <c r="A16" s="5" t="s">
        <v>176</v>
      </c>
      <c r="B16" s="49" t="s">
        <v>207</v>
      </c>
      <c r="C16" s="49" t="s">
        <v>207</v>
      </c>
      <c r="D16" s="49" t="s">
        <v>207</v>
      </c>
    </row>
    <row r="17" spans="1:4" ht="15.6" x14ac:dyDescent="0.3">
      <c r="A17" s="44"/>
      <c r="B17" s="44"/>
      <c r="C17" s="44"/>
      <c r="D17" s="44"/>
    </row>
    <row r="18" spans="1:4" ht="15.6" x14ac:dyDescent="0.3">
      <c r="A18" s="64" t="s">
        <v>1</v>
      </c>
      <c r="B18" s="52" t="s">
        <v>70</v>
      </c>
      <c r="C18" s="52" t="s">
        <v>71</v>
      </c>
      <c r="D18" s="52" t="s">
        <v>72</v>
      </c>
    </row>
    <row r="19" spans="1:4" ht="15.6" x14ac:dyDescent="0.3">
      <c r="A19" s="5" t="s">
        <v>143</v>
      </c>
      <c r="B19" s="49" t="s">
        <v>211</v>
      </c>
      <c r="C19" s="49" t="s">
        <v>209</v>
      </c>
      <c r="D19" s="108">
        <v>0.3</v>
      </c>
    </row>
    <row r="20" spans="1:4" ht="15.6" x14ac:dyDescent="0.3">
      <c r="A20" s="5" t="s">
        <v>150</v>
      </c>
      <c r="B20" s="49" t="s">
        <v>211</v>
      </c>
      <c r="C20" s="49" t="s">
        <v>209</v>
      </c>
      <c r="D20" s="108">
        <v>0.3</v>
      </c>
    </row>
    <row r="21" spans="1:4" ht="15.6" x14ac:dyDescent="0.3">
      <c r="A21" s="5" t="s">
        <v>177</v>
      </c>
      <c r="B21" s="49" t="s">
        <v>213</v>
      </c>
      <c r="C21" s="49" t="s">
        <v>214</v>
      </c>
      <c r="D21" s="108">
        <v>0.35</v>
      </c>
    </row>
    <row r="22" spans="1:4" ht="15.6" x14ac:dyDescent="0.3">
      <c r="A22" s="5" t="s">
        <v>144</v>
      </c>
      <c r="B22" s="49" t="s">
        <v>211</v>
      </c>
      <c r="C22" s="49" t="s">
        <v>214</v>
      </c>
      <c r="D22" s="108">
        <v>0.25</v>
      </c>
    </row>
    <row r="23" spans="1:4" ht="15.6" x14ac:dyDescent="0.3">
      <c r="A23" s="5" t="s">
        <v>140</v>
      </c>
      <c r="B23" s="49" t="s">
        <v>211</v>
      </c>
      <c r="C23" s="49" t="s">
        <v>209</v>
      </c>
      <c r="D23" s="108">
        <v>0.3</v>
      </c>
    </row>
    <row r="24" spans="1:4" ht="15.6" x14ac:dyDescent="0.3">
      <c r="A24" s="5" t="s">
        <v>155</v>
      </c>
      <c r="B24" s="49" t="s">
        <v>217</v>
      </c>
      <c r="C24" s="49" t="s">
        <v>274</v>
      </c>
      <c r="D24" s="108">
        <v>0.4</v>
      </c>
    </row>
    <row r="25" spans="1:4" ht="15.6" x14ac:dyDescent="0.3">
      <c r="A25" s="5" t="s">
        <v>147</v>
      </c>
      <c r="B25" s="49" t="s">
        <v>211</v>
      </c>
      <c r="C25" s="49" t="s">
        <v>209</v>
      </c>
      <c r="D25" s="108">
        <v>0.3</v>
      </c>
    </row>
    <row r="26" spans="1:4" ht="15.6" x14ac:dyDescent="0.3">
      <c r="A26" s="5" t="s">
        <v>157</v>
      </c>
      <c r="B26" s="49" t="s">
        <v>215</v>
      </c>
      <c r="C26" s="49" t="s">
        <v>209</v>
      </c>
      <c r="D26" s="108">
        <v>0.25</v>
      </c>
    </row>
    <row r="27" spans="1:4" ht="15.6" x14ac:dyDescent="0.3">
      <c r="A27" s="5" t="s">
        <v>142</v>
      </c>
      <c r="B27" s="49" t="s">
        <v>213</v>
      </c>
      <c r="C27" s="49" t="s">
        <v>216</v>
      </c>
      <c r="D27" s="108">
        <v>0.4</v>
      </c>
    </row>
    <row r="28" spans="1:4" ht="15.6" x14ac:dyDescent="0.3">
      <c r="A28" s="5"/>
      <c r="B28" s="49"/>
      <c r="C28" s="49"/>
      <c r="D28" s="108"/>
    </row>
    <row r="29" spans="1:4" ht="15.6" x14ac:dyDescent="0.3">
      <c r="A29" s="5" t="s">
        <v>176</v>
      </c>
      <c r="B29" s="49" t="s">
        <v>208</v>
      </c>
      <c r="C29" s="49" t="s">
        <v>209</v>
      </c>
      <c r="D29" s="108" t="s">
        <v>210</v>
      </c>
    </row>
  </sheetData>
  <mergeCells count="1">
    <mergeCell ref="A2:D2"/>
  </mergeCells>
  <pageMargins left="0.7" right="0.7" top="0.75" bottom="0.75" header="0.3" footer="0.3"/>
  <pageSetup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B2B21-7F97-48A5-B875-A4B699A97EDC}">
  <sheetPr>
    <pageSetUpPr fitToPage="1"/>
  </sheetPr>
  <dimension ref="A1:Q34"/>
  <sheetViews>
    <sheetView workbookViewId="0">
      <selection activeCell="U15" sqref="U15"/>
    </sheetView>
  </sheetViews>
  <sheetFormatPr defaultRowHeight="14.4" x14ac:dyDescent="0.3"/>
  <cols>
    <col min="1" max="1" width="13.33203125" customWidth="1"/>
    <col min="2" max="3" width="11" bestFit="1" customWidth="1"/>
    <col min="4" max="4" width="11" customWidth="1"/>
    <col min="5" max="5" width="4.109375" customWidth="1"/>
    <col min="6" max="6" width="12.21875" customWidth="1"/>
    <col min="7" max="7" width="11.88671875" customWidth="1"/>
    <col min="8" max="8" width="10.88671875" customWidth="1"/>
    <col min="9" max="9" width="6" customWidth="1"/>
    <col min="10" max="10" width="16.44140625" customWidth="1"/>
    <col min="11" max="11" width="9.6640625" bestFit="1" customWidth="1"/>
    <col min="12" max="12" width="10.77734375" customWidth="1"/>
    <col min="13" max="13" width="11.33203125" customWidth="1"/>
    <col min="14" max="14" width="2.6640625" customWidth="1"/>
    <col min="15" max="15" width="12" customWidth="1"/>
    <col min="16" max="16" width="15.44140625" customWidth="1"/>
    <col min="17" max="17" width="16.21875" customWidth="1"/>
  </cols>
  <sheetData>
    <row r="1" spans="1:17" ht="21" x14ac:dyDescent="0.4">
      <c r="A1" s="19" t="s">
        <v>172</v>
      </c>
      <c r="B1" s="19"/>
      <c r="C1" s="19"/>
      <c r="D1" s="19"/>
    </row>
    <row r="2" spans="1:17" ht="21" x14ac:dyDescent="0.4">
      <c r="A2" s="19"/>
      <c r="B2" s="19"/>
      <c r="C2" s="19"/>
      <c r="D2" s="19"/>
    </row>
    <row r="3" spans="1:17" ht="21" x14ac:dyDescent="0.4">
      <c r="A3" s="19"/>
      <c r="B3" s="168" t="s">
        <v>174</v>
      </c>
      <c r="C3" s="168"/>
      <c r="D3" s="168"/>
      <c r="F3" s="168" t="s">
        <v>175</v>
      </c>
      <c r="G3" s="168"/>
      <c r="H3" s="168"/>
      <c r="J3" s="168" t="s">
        <v>174</v>
      </c>
      <c r="K3" s="168"/>
      <c r="L3" s="168"/>
      <c r="M3" s="168"/>
      <c r="O3" s="168" t="s">
        <v>175</v>
      </c>
      <c r="P3" s="168"/>
      <c r="Q3" s="168"/>
    </row>
    <row r="5" spans="1:17" x14ac:dyDescent="0.3">
      <c r="B5" s="182" t="s">
        <v>6</v>
      </c>
      <c r="C5" s="182"/>
      <c r="D5" s="182"/>
      <c r="E5" s="76"/>
      <c r="F5" s="182" t="s">
        <v>6</v>
      </c>
      <c r="G5" s="182"/>
      <c r="H5" s="182"/>
      <c r="K5" s="182" t="s">
        <v>9</v>
      </c>
      <c r="L5" s="182"/>
      <c r="M5" s="182"/>
      <c r="N5" s="76"/>
      <c r="O5" s="182" t="s">
        <v>9</v>
      </c>
      <c r="P5" s="182"/>
      <c r="Q5" s="182"/>
    </row>
    <row r="6" spans="1:17" ht="26.55" customHeight="1" x14ac:dyDescent="0.3">
      <c r="A6" s="22" t="s">
        <v>1</v>
      </c>
      <c r="B6" s="4" t="s">
        <v>51</v>
      </c>
      <c r="C6" s="4" t="s">
        <v>52</v>
      </c>
      <c r="D6" s="4" t="s">
        <v>53</v>
      </c>
      <c r="E6" s="77"/>
      <c r="F6" s="4" t="s">
        <v>51</v>
      </c>
      <c r="G6" s="4" t="s">
        <v>52</v>
      </c>
      <c r="H6" s="4" t="s">
        <v>53</v>
      </c>
      <c r="J6" s="22" t="s">
        <v>1</v>
      </c>
      <c r="K6" s="4" t="s">
        <v>51</v>
      </c>
      <c r="L6" s="4" t="s">
        <v>52</v>
      </c>
      <c r="M6" s="4" t="s">
        <v>53</v>
      </c>
      <c r="N6" s="76"/>
      <c r="O6" s="4" t="s">
        <v>51</v>
      </c>
      <c r="P6" s="4" t="s">
        <v>52</v>
      </c>
      <c r="Q6" s="4" t="s">
        <v>53</v>
      </c>
    </row>
    <row r="7" spans="1:17" x14ac:dyDescent="0.3">
      <c r="A7" s="5" t="s">
        <v>143</v>
      </c>
      <c r="B7" s="28">
        <v>0</v>
      </c>
      <c r="C7" s="79">
        <v>0</v>
      </c>
      <c r="D7" s="80">
        <v>0</v>
      </c>
      <c r="E7" s="78"/>
      <c r="F7" s="28">
        <v>0</v>
      </c>
      <c r="G7" s="79">
        <v>0</v>
      </c>
      <c r="H7" s="80">
        <v>0</v>
      </c>
      <c r="J7" s="5" t="s">
        <v>143</v>
      </c>
      <c r="K7" s="28">
        <v>0</v>
      </c>
      <c r="L7" s="79">
        <v>0</v>
      </c>
      <c r="M7" s="80">
        <v>0</v>
      </c>
      <c r="N7" s="76"/>
      <c r="O7" s="28">
        <v>0</v>
      </c>
      <c r="P7" s="79">
        <v>0</v>
      </c>
      <c r="Q7" s="80">
        <v>0</v>
      </c>
    </row>
    <row r="8" spans="1:17" x14ac:dyDescent="0.3">
      <c r="A8" s="5" t="s">
        <v>150</v>
      </c>
      <c r="B8" s="28">
        <v>1154</v>
      </c>
      <c r="C8" s="79">
        <v>668</v>
      </c>
      <c r="D8" s="80">
        <v>0</v>
      </c>
      <c r="E8" s="78"/>
      <c r="F8" s="28">
        <v>991</v>
      </c>
      <c r="G8" s="79">
        <v>0</v>
      </c>
      <c r="H8" s="80">
        <v>0</v>
      </c>
      <c r="J8" s="5" t="s">
        <v>150</v>
      </c>
      <c r="K8" s="28">
        <v>22810</v>
      </c>
      <c r="L8" s="79">
        <v>1569</v>
      </c>
      <c r="M8" s="80">
        <v>64958</v>
      </c>
      <c r="N8" s="76"/>
      <c r="O8" s="28">
        <v>913</v>
      </c>
      <c r="P8" s="79">
        <v>1501</v>
      </c>
      <c r="Q8" s="80">
        <v>513</v>
      </c>
    </row>
    <row r="9" spans="1:17" x14ac:dyDescent="0.3">
      <c r="A9" s="5" t="s">
        <v>177</v>
      </c>
      <c r="B9" s="28">
        <v>0</v>
      </c>
      <c r="C9" s="79">
        <v>0</v>
      </c>
      <c r="D9" s="80">
        <v>0</v>
      </c>
      <c r="E9" s="78"/>
      <c r="F9" s="28">
        <v>0</v>
      </c>
      <c r="G9" s="79">
        <v>0</v>
      </c>
      <c r="H9" s="80">
        <v>0</v>
      </c>
      <c r="J9" s="5" t="s">
        <v>177</v>
      </c>
      <c r="K9" s="28">
        <v>12642</v>
      </c>
      <c r="L9" s="79">
        <v>3022</v>
      </c>
      <c r="M9" s="80">
        <v>3022</v>
      </c>
      <c r="N9" s="76"/>
      <c r="O9" s="28">
        <v>1837</v>
      </c>
      <c r="P9" s="79">
        <v>1837</v>
      </c>
      <c r="Q9" s="80">
        <v>2416</v>
      </c>
    </row>
    <row r="10" spans="1:17" x14ac:dyDescent="0.3">
      <c r="A10" s="5" t="s">
        <v>144</v>
      </c>
      <c r="B10" s="28">
        <v>0</v>
      </c>
      <c r="C10" s="79">
        <v>0</v>
      </c>
      <c r="D10" s="80">
        <v>0</v>
      </c>
      <c r="E10" s="78"/>
      <c r="F10" s="28">
        <v>0</v>
      </c>
      <c r="G10" s="79">
        <v>0</v>
      </c>
      <c r="H10" s="80">
        <v>0</v>
      </c>
      <c r="J10" s="5" t="s">
        <v>144</v>
      </c>
      <c r="K10" s="28">
        <v>0</v>
      </c>
      <c r="L10" s="79">
        <v>0</v>
      </c>
      <c r="M10" s="80">
        <v>0</v>
      </c>
      <c r="N10" s="76"/>
      <c r="O10" s="28">
        <v>0</v>
      </c>
      <c r="P10" s="79">
        <v>0</v>
      </c>
      <c r="Q10" s="80">
        <v>0</v>
      </c>
    </row>
    <row r="11" spans="1:17" x14ac:dyDescent="0.3">
      <c r="A11" s="5" t="s">
        <v>140</v>
      </c>
      <c r="B11" s="28">
        <v>0</v>
      </c>
      <c r="C11" s="79">
        <v>0</v>
      </c>
      <c r="D11" s="80">
        <v>0</v>
      </c>
      <c r="E11" s="78"/>
      <c r="F11" s="28">
        <v>0</v>
      </c>
      <c r="G11" s="79">
        <v>0</v>
      </c>
      <c r="H11" s="80">
        <v>0</v>
      </c>
      <c r="J11" s="5" t="s">
        <v>140</v>
      </c>
      <c r="K11" s="28">
        <v>0</v>
      </c>
      <c r="L11" s="79">
        <v>0</v>
      </c>
      <c r="M11" s="80">
        <v>0</v>
      </c>
      <c r="N11" s="76"/>
      <c r="O11" s="28">
        <v>0</v>
      </c>
      <c r="P11" s="79">
        <v>0</v>
      </c>
      <c r="Q11" s="80">
        <v>0</v>
      </c>
    </row>
    <row r="12" spans="1:17" x14ac:dyDescent="0.3">
      <c r="A12" s="5" t="s">
        <v>155</v>
      </c>
      <c r="B12" s="28">
        <v>0</v>
      </c>
      <c r="C12" s="79">
        <v>0</v>
      </c>
      <c r="D12" s="80">
        <v>51620</v>
      </c>
      <c r="E12" s="78"/>
      <c r="F12" s="28">
        <v>0</v>
      </c>
      <c r="G12" s="79">
        <v>0</v>
      </c>
      <c r="H12" s="80">
        <v>21</v>
      </c>
      <c r="J12" s="5" t="s">
        <v>155</v>
      </c>
      <c r="K12" s="28">
        <v>0</v>
      </c>
      <c r="L12" s="79">
        <v>0</v>
      </c>
      <c r="M12" s="80">
        <v>4472</v>
      </c>
      <c r="N12" s="76"/>
      <c r="O12" s="28">
        <v>0</v>
      </c>
      <c r="P12" s="79">
        <v>0</v>
      </c>
      <c r="Q12" s="80">
        <v>0</v>
      </c>
    </row>
    <row r="13" spans="1:17" x14ac:dyDescent="0.3">
      <c r="A13" s="5" t="s">
        <v>147</v>
      </c>
      <c r="B13" s="28">
        <v>0</v>
      </c>
      <c r="C13" s="79">
        <v>0</v>
      </c>
      <c r="D13" s="80">
        <v>0</v>
      </c>
      <c r="E13" s="78"/>
      <c r="F13" s="28">
        <v>0</v>
      </c>
      <c r="G13" s="79">
        <v>0</v>
      </c>
      <c r="H13" s="80">
        <v>0</v>
      </c>
      <c r="J13" s="5" t="s">
        <v>147</v>
      </c>
      <c r="K13" s="28">
        <v>113029</v>
      </c>
      <c r="L13" s="79">
        <v>12583</v>
      </c>
      <c r="M13" s="80">
        <v>17840</v>
      </c>
      <c r="N13" s="76"/>
      <c r="O13" s="28">
        <v>4948</v>
      </c>
      <c r="P13" s="79">
        <v>6658</v>
      </c>
      <c r="Q13" s="80">
        <v>11190</v>
      </c>
    </row>
    <row r="14" spans="1:17" x14ac:dyDescent="0.3">
      <c r="A14" s="5" t="s">
        <v>157</v>
      </c>
      <c r="B14" s="28">
        <v>0</v>
      </c>
      <c r="C14" s="79">
        <v>0</v>
      </c>
      <c r="D14" s="80">
        <v>0</v>
      </c>
      <c r="E14" s="78"/>
      <c r="F14" s="28">
        <v>0</v>
      </c>
      <c r="G14" s="79">
        <v>0</v>
      </c>
      <c r="H14" s="80">
        <v>0</v>
      </c>
      <c r="J14" s="5" t="s">
        <v>157</v>
      </c>
      <c r="K14" s="28">
        <v>0</v>
      </c>
      <c r="L14" s="79">
        <v>0</v>
      </c>
      <c r="M14" s="80">
        <v>0</v>
      </c>
      <c r="N14" s="76"/>
      <c r="O14" s="28">
        <v>0</v>
      </c>
      <c r="P14" s="79">
        <v>0</v>
      </c>
      <c r="Q14" s="80">
        <v>0</v>
      </c>
    </row>
    <row r="15" spans="1:17" x14ac:dyDescent="0.3">
      <c r="A15" s="5" t="s">
        <v>142</v>
      </c>
      <c r="B15" s="28">
        <v>0</v>
      </c>
      <c r="C15" s="79">
        <v>0</v>
      </c>
      <c r="D15" s="80">
        <v>0</v>
      </c>
      <c r="E15" s="78"/>
      <c r="F15" s="28">
        <v>0</v>
      </c>
      <c r="G15" s="79">
        <v>0</v>
      </c>
      <c r="H15" s="80">
        <v>0</v>
      </c>
      <c r="J15" s="5" t="s">
        <v>142</v>
      </c>
      <c r="K15" s="28">
        <v>0</v>
      </c>
      <c r="L15" s="79">
        <v>0</v>
      </c>
      <c r="M15" s="80">
        <v>0</v>
      </c>
      <c r="N15" s="76"/>
      <c r="O15" s="28">
        <v>0</v>
      </c>
      <c r="P15" s="79">
        <v>0</v>
      </c>
      <c r="Q15" s="80">
        <v>0</v>
      </c>
    </row>
    <row r="16" spans="1:17" x14ac:dyDescent="0.3">
      <c r="A16" s="5"/>
      <c r="B16" s="28"/>
      <c r="C16" s="79"/>
      <c r="D16" s="80"/>
      <c r="E16" s="78"/>
      <c r="F16" s="28"/>
      <c r="G16" s="79"/>
      <c r="H16" s="80"/>
      <c r="J16" s="5"/>
      <c r="K16" s="28"/>
      <c r="L16" s="79"/>
      <c r="M16" s="80"/>
      <c r="N16" s="76"/>
      <c r="O16" s="28"/>
      <c r="P16" s="79"/>
      <c r="Q16" s="80"/>
    </row>
    <row r="17" spans="1:17" x14ac:dyDescent="0.3">
      <c r="A17" s="5" t="s">
        <v>176</v>
      </c>
      <c r="B17" s="28">
        <v>1686143</v>
      </c>
      <c r="C17" s="79">
        <v>2056180</v>
      </c>
      <c r="D17" s="80">
        <v>1643505</v>
      </c>
      <c r="E17" s="78"/>
      <c r="F17" s="28">
        <v>27249</v>
      </c>
      <c r="G17" s="79">
        <v>79019</v>
      </c>
      <c r="H17" s="80">
        <v>69545</v>
      </c>
      <c r="J17" s="5" t="s">
        <v>176</v>
      </c>
      <c r="K17" s="28">
        <v>294954</v>
      </c>
      <c r="L17" s="79">
        <v>203526</v>
      </c>
      <c r="M17" s="80">
        <v>134529</v>
      </c>
      <c r="N17" s="76"/>
      <c r="O17" s="28">
        <v>20796</v>
      </c>
      <c r="P17" s="79">
        <v>60523</v>
      </c>
      <c r="Q17" s="80">
        <v>59588</v>
      </c>
    </row>
    <row r="19" spans="1:17" x14ac:dyDescent="0.3">
      <c r="B19" s="182" t="s">
        <v>173</v>
      </c>
      <c r="C19" s="182"/>
      <c r="D19" s="182"/>
      <c r="E19" s="76"/>
      <c r="F19" s="182" t="s">
        <v>7</v>
      </c>
      <c r="G19" s="182"/>
      <c r="H19" s="182"/>
      <c r="K19" s="182" t="s">
        <v>11</v>
      </c>
      <c r="L19" s="182"/>
      <c r="M19" s="182"/>
      <c r="N19" s="76"/>
      <c r="O19" s="182" t="s">
        <v>11</v>
      </c>
      <c r="P19" s="182"/>
      <c r="Q19" s="182"/>
    </row>
    <row r="20" spans="1:17" x14ac:dyDescent="0.3">
      <c r="A20" s="22" t="s">
        <v>1</v>
      </c>
      <c r="B20" s="4" t="s">
        <v>51</v>
      </c>
      <c r="C20" s="4" t="s">
        <v>52</v>
      </c>
      <c r="D20" s="4" t="s">
        <v>53</v>
      </c>
      <c r="E20" s="76"/>
      <c r="F20" s="4" t="s">
        <v>51</v>
      </c>
      <c r="G20" s="4" t="s">
        <v>52</v>
      </c>
      <c r="H20" s="4" t="s">
        <v>53</v>
      </c>
      <c r="J20" s="22" t="s">
        <v>1</v>
      </c>
      <c r="K20" s="4" t="s">
        <v>51</v>
      </c>
      <c r="L20" s="4" t="s">
        <v>52</v>
      </c>
      <c r="M20" s="4" t="s">
        <v>53</v>
      </c>
      <c r="N20" s="76"/>
      <c r="O20" s="4" t="s">
        <v>51</v>
      </c>
      <c r="P20" s="4" t="s">
        <v>52</v>
      </c>
      <c r="Q20" s="4" t="s">
        <v>53</v>
      </c>
    </row>
    <row r="21" spans="1:17" x14ac:dyDescent="0.3">
      <c r="A21" s="5" t="s">
        <v>143</v>
      </c>
      <c r="B21" s="28">
        <v>0</v>
      </c>
      <c r="C21" s="79">
        <v>0</v>
      </c>
      <c r="D21" s="80">
        <v>0</v>
      </c>
      <c r="E21" s="76"/>
      <c r="F21" s="28">
        <v>0</v>
      </c>
      <c r="G21" s="79">
        <v>0</v>
      </c>
      <c r="H21" s="80">
        <v>0</v>
      </c>
      <c r="J21" s="5" t="s">
        <v>143</v>
      </c>
      <c r="K21" s="28">
        <v>68883</v>
      </c>
      <c r="L21" s="79">
        <v>16152</v>
      </c>
      <c r="M21" s="80">
        <v>39859</v>
      </c>
      <c r="N21" s="76"/>
      <c r="O21" s="28">
        <v>21447</v>
      </c>
      <c r="P21" s="79">
        <v>27922</v>
      </c>
      <c r="Q21" s="80">
        <v>16750</v>
      </c>
    </row>
    <row r="22" spans="1:17" x14ac:dyDescent="0.3">
      <c r="A22" s="5" t="s">
        <v>150</v>
      </c>
      <c r="B22" s="28">
        <v>951</v>
      </c>
      <c r="C22" s="79">
        <v>1212</v>
      </c>
      <c r="D22" s="80">
        <v>47150</v>
      </c>
      <c r="E22" s="76"/>
      <c r="F22" s="28">
        <v>0</v>
      </c>
      <c r="G22" s="79">
        <v>155</v>
      </c>
      <c r="H22" s="80">
        <v>212</v>
      </c>
      <c r="J22" s="5" t="s">
        <v>150</v>
      </c>
      <c r="K22" s="28">
        <v>175177</v>
      </c>
      <c r="L22" s="79">
        <v>160004</v>
      </c>
      <c r="M22" s="80">
        <v>233728</v>
      </c>
      <c r="N22" s="76"/>
      <c r="O22" s="28">
        <v>172976</v>
      </c>
      <c r="P22" s="79">
        <v>142702</v>
      </c>
      <c r="Q22" s="80">
        <v>164973</v>
      </c>
    </row>
    <row r="23" spans="1:17" x14ac:dyDescent="0.3">
      <c r="A23" s="5" t="s">
        <v>177</v>
      </c>
      <c r="B23" s="28">
        <v>1988</v>
      </c>
      <c r="C23" s="79">
        <v>423</v>
      </c>
      <c r="D23" s="80">
        <v>423</v>
      </c>
      <c r="E23" s="76"/>
      <c r="F23" s="28">
        <v>1729</v>
      </c>
      <c r="G23" s="79">
        <v>1729</v>
      </c>
      <c r="H23" s="80">
        <v>3727</v>
      </c>
      <c r="J23" s="5" t="s">
        <v>177</v>
      </c>
      <c r="K23" s="28">
        <v>152165</v>
      </c>
      <c r="L23" s="79">
        <v>62734</v>
      </c>
      <c r="M23" s="80">
        <v>62284</v>
      </c>
      <c r="N23" s="76"/>
      <c r="O23" s="28">
        <v>102679</v>
      </c>
      <c r="P23" s="79">
        <v>102189</v>
      </c>
      <c r="Q23" s="80">
        <v>80107</v>
      </c>
    </row>
    <row r="24" spans="1:17" x14ac:dyDescent="0.3">
      <c r="A24" s="5" t="s">
        <v>144</v>
      </c>
      <c r="B24" s="28">
        <v>0</v>
      </c>
      <c r="C24" s="79">
        <v>0</v>
      </c>
      <c r="D24" s="80">
        <v>0</v>
      </c>
      <c r="E24" s="76"/>
      <c r="F24" s="28">
        <v>0</v>
      </c>
      <c r="G24" s="79">
        <v>0</v>
      </c>
      <c r="H24" s="80">
        <v>0</v>
      </c>
      <c r="J24" s="5" t="s">
        <v>144</v>
      </c>
      <c r="K24" s="28">
        <v>8487</v>
      </c>
      <c r="L24" s="79">
        <v>6227</v>
      </c>
      <c r="M24" s="80">
        <v>0</v>
      </c>
      <c r="N24" s="76"/>
      <c r="O24" s="28">
        <v>5597</v>
      </c>
      <c r="P24" s="79">
        <v>5811</v>
      </c>
      <c r="Q24" s="80">
        <v>6691</v>
      </c>
    </row>
    <row r="25" spans="1:17" x14ac:dyDescent="0.3">
      <c r="A25" s="5" t="s">
        <v>140</v>
      </c>
      <c r="B25" s="28">
        <v>0</v>
      </c>
      <c r="C25" s="79">
        <v>0</v>
      </c>
      <c r="D25" s="80">
        <v>0</v>
      </c>
      <c r="E25" s="76"/>
      <c r="F25" s="28">
        <v>0</v>
      </c>
      <c r="G25" s="79">
        <v>0</v>
      </c>
      <c r="H25" s="80">
        <v>0</v>
      </c>
      <c r="J25" s="5" t="s">
        <v>140</v>
      </c>
      <c r="K25" s="28">
        <v>3584</v>
      </c>
      <c r="L25" s="79">
        <v>8698</v>
      </c>
      <c r="M25" s="80">
        <v>2672</v>
      </c>
      <c r="N25" s="76"/>
      <c r="O25" s="28">
        <v>3764</v>
      </c>
      <c r="P25" s="79">
        <v>5518</v>
      </c>
      <c r="Q25" s="80">
        <v>5079</v>
      </c>
    </row>
    <row r="26" spans="1:17" x14ac:dyDescent="0.3">
      <c r="A26" s="5" t="s">
        <v>155</v>
      </c>
      <c r="B26" s="28">
        <v>0</v>
      </c>
      <c r="C26" s="79">
        <v>0</v>
      </c>
      <c r="D26" s="80">
        <v>12316</v>
      </c>
      <c r="E26" s="76"/>
      <c r="F26" s="28">
        <v>0</v>
      </c>
      <c r="G26" s="79">
        <v>0</v>
      </c>
      <c r="H26" s="80">
        <v>0</v>
      </c>
      <c r="J26" s="5" t="s">
        <v>155</v>
      </c>
      <c r="K26" s="28">
        <v>0</v>
      </c>
      <c r="L26" s="79">
        <v>0</v>
      </c>
      <c r="M26" s="80">
        <v>29695</v>
      </c>
      <c r="N26" s="76"/>
      <c r="O26" s="28">
        <v>0</v>
      </c>
      <c r="P26" s="79">
        <v>0</v>
      </c>
      <c r="Q26" s="80">
        <v>486</v>
      </c>
    </row>
    <row r="27" spans="1:17" x14ac:dyDescent="0.3">
      <c r="A27" s="5" t="s">
        <v>147</v>
      </c>
      <c r="B27" s="28">
        <v>0</v>
      </c>
      <c r="C27" s="79">
        <v>0</v>
      </c>
      <c r="D27" s="80">
        <v>0</v>
      </c>
      <c r="E27" s="76"/>
      <c r="F27" s="28">
        <v>0</v>
      </c>
      <c r="G27" s="79">
        <v>0</v>
      </c>
      <c r="H27" s="80">
        <v>0</v>
      </c>
      <c r="J27" s="5" t="s">
        <v>147</v>
      </c>
      <c r="K27" s="28">
        <v>194994</v>
      </c>
      <c r="L27" s="79">
        <v>75317</v>
      </c>
      <c r="M27" s="80">
        <v>80756</v>
      </c>
      <c r="N27" s="76"/>
      <c r="O27" s="28">
        <v>55566</v>
      </c>
      <c r="P27" s="79">
        <v>48026</v>
      </c>
      <c r="Q27" s="80">
        <v>70662</v>
      </c>
    </row>
    <row r="28" spans="1:17" x14ac:dyDescent="0.3">
      <c r="A28" s="5" t="s">
        <v>157</v>
      </c>
      <c r="B28" s="28">
        <v>0</v>
      </c>
      <c r="C28" s="79">
        <v>0</v>
      </c>
      <c r="D28" s="80">
        <v>0</v>
      </c>
      <c r="E28" s="76"/>
      <c r="F28" s="28">
        <v>0</v>
      </c>
      <c r="G28" s="79">
        <v>0</v>
      </c>
      <c r="H28" s="80">
        <v>0</v>
      </c>
      <c r="J28" s="5" t="s">
        <v>157</v>
      </c>
      <c r="K28" s="28">
        <v>77835</v>
      </c>
      <c r="L28" s="79">
        <v>54516</v>
      </c>
      <c r="M28" s="80">
        <v>66081</v>
      </c>
      <c r="N28" s="76"/>
      <c r="O28" s="28">
        <v>24044</v>
      </c>
      <c r="P28" s="79">
        <v>40806</v>
      </c>
      <c r="Q28" s="80">
        <v>39723</v>
      </c>
    </row>
    <row r="29" spans="1:17" x14ac:dyDescent="0.3">
      <c r="A29" s="5" t="s">
        <v>142</v>
      </c>
      <c r="B29" s="28">
        <v>0</v>
      </c>
      <c r="C29" s="79">
        <v>0</v>
      </c>
      <c r="D29" s="80">
        <v>0</v>
      </c>
      <c r="E29" s="76"/>
      <c r="F29" s="28">
        <v>0</v>
      </c>
      <c r="G29" s="79">
        <v>0</v>
      </c>
      <c r="H29" s="80">
        <v>0</v>
      </c>
      <c r="J29" s="5" t="s">
        <v>142</v>
      </c>
      <c r="K29" s="28">
        <v>22536</v>
      </c>
      <c r="L29" s="79">
        <v>0</v>
      </c>
      <c r="M29" s="80">
        <v>0</v>
      </c>
      <c r="N29" s="76"/>
      <c r="O29" s="28">
        <v>11801</v>
      </c>
      <c r="P29" s="79">
        <v>7254</v>
      </c>
      <c r="Q29" s="80">
        <v>5496</v>
      </c>
    </row>
    <row r="30" spans="1:17" x14ac:dyDescent="0.3">
      <c r="A30" s="5"/>
      <c r="B30" s="28"/>
      <c r="C30" s="79"/>
      <c r="D30" s="80"/>
      <c r="E30" s="76"/>
      <c r="F30" s="28"/>
      <c r="G30" s="79"/>
      <c r="H30" s="80"/>
      <c r="J30" s="5"/>
      <c r="K30" s="28"/>
      <c r="L30" s="79"/>
      <c r="M30" s="80"/>
      <c r="N30" s="76"/>
      <c r="O30" s="28"/>
      <c r="P30" s="79"/>
      <c r="Q30" s="80"/>
    </row>
    <row r="31" spans="1:17" x14ac:dyDescent="0.3">
      <c r="A31" s="5" t="s">
        <v>176</v>
      </c>
      <c r="B31" s="28">
        <v>322378</v>
      </c>
      <c r="C31" s="79">
        <v>275583</v>
      </c>
      <c r="D31" s="80">
        <v>167372</v>
      </c>
      <c r="E31" s="76"/>
      <c r="F31" s="28">
        <v>14786</v>
      </c>
      <c r="G31" s="79">
        <v>46784</v>
      </c>
      <c r="H31" s="80">
        <v>39686</v>
      </c>
      <c r="J31" s="5" t="s">
        <v>176</v>
      </c>
      <c r="K31" s="28">
        <v>465476</v>
      </c>
      <c r="L31" s="79">
        <v>432357</v>
      </c>
      <c r="M31" s="80">
        <v>533867</v>
      </c>
      <c r="N31" s="76"/>
      <c r="O31" s="28">
        <v>177494</v>
      </c>
      <c r="P31" s="79">
        <v>272750</v>
      </c>
      <c r="Q31" s="80">
        <v>286316</v>
      </c>
    </row>
    <row r="33" spans="1:1" x14ac:dyDescent="0.3">
      <c r="A33" t="s">
        <v>56</v>
      </c>
    </row>
    <row r="34" spans="1:1" x14ac:dyDescent="0.3">
      <c r="A34" t="s">
        <v>97</v>
      </c>
    </row>
  </sheetData>
  <mergeCells count="12">
    <mergeCell ref="O3:Q3"/>
    <mergeCell ref="J3:M3"/>
    <mergeCell ref="K19:M19"/>
    <mergeCell ref="F5:H5"/>
    <mergeCell ref="F19:H19"/>
    <mergeCell ref="O5:Q5"/>
    <mergeCell ref="O19:Q19"/>
    <mergeCell ref="F3:H3"/>
    <mergeCell ref="B3:D3"/>
    <mergeCell ref="B5:D5"/>
    <mergeCell ref="B19:D19"/>
    <mergeCell ref="K5:M5"/>
  </mergeCells>
  <pageMargins left="0.7" right="0.7" top="0.75" bottom="0.75" header="0.3" footer="0.3"/>
  <pageSetup scale="6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6C86E-CAD5-4393-A1AF-031774A8726E}">
  <sheetPr>
    <pageSetUpPr fitToPage="1"/>
  </sheetPr>
  <dimension ref="A1:J15"/>
  <sheetViews>
    <sheetView workbookViewId="0">
      <selection activeCell="C17" sqref="C17"/>
    </sheetView>
  </sheetViews>
  <sheetFormatPr defaultRowHeight="14.4" x14ac:dyDescent="0.3"/>
  <cols>
    <col min="1" max="1" width="15" customWidth="1"/>
    <col min="2" max="2" width="20.44140625" customWidth="1"/>
    <col min="3" max="4" width="13.88671875" customWidth="1"/>
    <col min="5" max="5" width="15.77734375" customWidth="1"/>
    <col min="6" max="6" width="13.88671875" customWidth="1"/>
    <col min="7" max="7" width="12.21875" customWidth="1"/>
    <col min="8" max="8" width="11.109375" customWidth="1"/>
    <col min="9" max="9" width="14.5546875" customWidth="1"/>
    <col min="10" max="10" width="13.77734375" customWidth="1"/>
  </cols>
  <sheetData>
    <row r="1" spans="1:10" ht="21" x14ac:dyDescent="0.4">
      <c r="A1" s="19" t="s">
        <v>295</v>
      </c>
      <c r="B1" s="19"/>
      <c r="C1" s="19"/>
    </row>
    <row r="2" spans="1:10" ht="21" x14ac:dyDescent="0.4">
      <c r="A2" s="19"/>
      <c r="B2" s="19"/>
      <c r="C2" s="19"/>
    </row>
    <row r="3" spans="1:10" ht="21" x14ac:dyDescent="0.4">
      <c r="A3" s="19"/>
      <c r="B3" s="191" t="s">
        <v>62</v>
      </c>
      <c r="C3" s="191"/>
      <c r="D3" s="191"/>
      <c r="E3" s="191"/>
      <c r="F3" s="191"/>
      <c r="G3" s="191"/>
      <c r="H3" s="191"/>
      <c r="I3" s="191"/>
      <c r="J3" s="191"/>
    </row>
    <row r="4" spans="1:10" ht="22.95" customHeight="1" x14ac:dyDescent="0.3">
      <c r="A4" s="45" t="s">
        <v>1</v>
      </c>
      <c r="B4" s="50" t="s">
        <v>63</v>
      </c>
      <c r="C4" s="50" t="s">
        <v>64</v>
      </c>
      <c r="D4" s="50" t="s">
        <v>65</v>
      </c>
      <c r="E4" s="91" t="s">
        <v>206</v>
      </c>
      <c r="F4" s="91" t="s">
        <v>125</v>
      </c>
      <c r="G4" s="91" t="s">
        <v>66</v>
      </c>
      <c r="H4" s="91" t="s">
        <v>67</v>
      </c>
      <c r="I4" s="91" t="s">
        <v>68</v>
      </c>
      <c r="J4" s="91" t="s">
        <v>69</v>
      </c>
    </row>
    <row r="5" spans="1:10" ht="15.6" x14ac:dyDescent="0.3">
      <c r="A5" s="5" t="s">
        <v>143</v>
      </c>
      <c r="B5" s="111">
        <v>1692</v>
      </c>
      <c r="C5" s="111">
        <v>0</v>
      </c>
      <c r="D5" s="49">
        <v>5</v>
      </c>
      <c r="E5" s="49" t="s">
        <v>205</v>
      </c>
      <c r="F5" s="49" t="s">
        <v>205</v>
      </c>
      <c r="G5" s="49">
        <v>6</v>
      </c>
      <c r="H5" s="49">
        <v>0</v>
      </c>
      <c r="I5" s="49">
        <v>3</v>
      </c>
      <c r="J5" s="49">
        <v>0</v>
      </c>
    </row>
    <row r="6" spans="1:10" ht="15.6" x14ac:dyDescent="0.3">
      <c r="A6" s="5" t="s">
        <v>150</v>
      </c>
      <c r="B6" s="111">
        <v>11869</v>
      </c>
      <c r="C6" s="111">
        <v>626</v>
      </c>
      <c r="D6" s="49">
        <v>1</v>
      </c>
      <c r="E6" s="49" t="s">
        <v>207</v>
      </c>
      <c r="F6" s="49" t="s">
        <v>205</v>
      </c>
      <c r="G6" s="49">
        <v>19</v>
      </c>
      <c r="H6" s="49">
        <v>67</v>
      </c>
      <c r="I6" s="49">
        <v>0</v>
      </c>
      <c r="J6" s="49">
        <v>32</v>
      </c>
    </row>
    <row r="7" spans="1:10" ht="15.6" x14ac:dyDescent="0.3">
      <c r="A7" s="5" t="s">
        <v>177</v>
      </c>
      <c r="B7" s="156" t="s">
        <v>273</v>
      </c>
      <c r="C7" s="111"/>
      <c r="D7" s="49"/>
      <c r="E7" s="49"/>
      <c r="F7" s="49"/>
      <c r="G7" s="49"/>
      <c r="H7" s="49"/>
      <c r="I7" s="49"/>
      <c r="J7" s="49"/>
    </row>
    <row r="8" spans="1:10" ht="15.6" x14ac:dyDescent="0.3">
      <c r="A8" s="5" t="s">
        <v>144</v>
      </c>
      <c r="B8" s="111">
        <v>382</v>
      </c>
      <c r="C8" s="111">
        <v>358</v>
      </c>
      <c r="D8" s="49">
        <v>10</v>
      </c>
      <c r="E8" s="49" t="s">
        <v>207</v>
      </c>
      <c r="F8" s="49" t="s">
        <v>205</v>
      </c>
      <c r="G8" s="49">
        <v>3</v>
      </c>
      <c r="H8" s="49">
        <v>0</v>
      </c>
      <c r="I8" s="49">
        <v>0</v>
      </c>
      <c r="J8" s="49">
        <v>0</v>
      </c>
    </row>
    <row r="9" spans="1:10" ht="15.6" x14ac:dyDescent="0.3">
      <c r="A9" s="5" t="s">
        <v>140</v>
      </c>
      <c r="B9" s="111" t="s">
        <v>272</v>
      </c>
      <c r="C9" s="111"/>
      <c r="D9" s="49"/>
      <c r="E9" s="49"/>
      <c r="F9" s="49"/>
      <c r="G9" s="49"/>
      <c r="H9" s="49"/>
      <c r="I9" s="49"/>
      <c r="J9" s="49"/>
    </row>
    <row r="10" spans="1:10" ht="15.6" x14ac:dyDescent="0.3">
      <c r="A10" s="5" t="s">
        <v>155</v>
      </c>
      <c r="B10" s="156" t="s">
        <v>273</v>
      </c>
      <c r="C10" s="112"/>
      <c r="D10" s="49"/>
      <c r="E10" s="49"/>
      <c r="F10" s="49"/>
      <c r="G10" s="49"/>
      <c r="H10" s="49"/>
      <c r="I10" s="49"/>
      <c r="J10" s="49"/>
    </row>
    <row r="11" spans="1:10" ht="15.6" x14ac:dyDescent="0.3">
      <c r="A11" s="5" t="s">
        <v>147</v>
      </c>
      <c r="B11" s="111">
        <v>3322</v>
      </c>
      <c r="C11" s="111">
        <v>0</v>
      </c>
      <c r="D11" s="49">
        <v>10</v>
      </c>
      <c r="E11" s="49" t="s">
        <v>205</v>
      </c>
      <c r="F11" s="49" t="s">
        <v>205</v>
      </c>
      <c r="G11" s="49">
        <v>15</v>
      </c>
      <c r="H11" s="49">
        <v>0</v>
      </c>
      <c r="I11" s="49">
        <v>0</v>
      </c>
      <c r="J11" s="49">
        <v>15</v>
      </c>
    </row>
    <row r="12" spans="1:10" ht="15.6" x14ac:dyDescent="0.3">
      <c r="A12" s="5" t="s">
        <v>157</v>
      </c>
      <c r="B12" s="111">
        <v>893</v>
      </c>
      <c r="C12" s="111">
        <v>259</v>
      </c>
      <c r="D12" s="49">
        <v>5</v>
      </c>
      <c r="E12" s="49" t="s">
        <v>207</v>
      </c>
      <c r="F12" s="49" t="s">
        <v>205</v>
      </c>
      <c r="G12" s="49">
        <v>6</v>
      </c>
      <c r="H12" s="49">
        <v>0</v>
      </c>
      <c r="I12" s="49">
        <v>0</v>
      </c>
      <c r="J12" s="49">
        <v>6</v>
      </c>
    </row>
    <row r="13" spans="1:10" ht="15.6" x14ac:dyDescent="0.3">
      <c r="A13" s="5" t="s">
        <v>142</v>
      </c>
      <c r="B13" s="156" t="s">
        <v>273</v>
      </c>
      <c r="C13" s="112"/>
      <c r="D13" s="49"/>
      <c r="E13" s="49"/>
      <c r="F13" s="49"/>
      <c r="G13" s="49"/>
      <c r="H13" s="49"/>
      <c r="I13" s="49"/>
      <c r="J13" s="49"/>
    </row>
    <row r="14" spans="1:10" ht="15.6" x14ac:dyDescent="0.3">
      <c r="A14" s="5"/>
      <c r="B14" s="49"/>
      <c r="C14" s="49"/>
      <c r="D14" s="49"/>
      <c r="E14" s="49"/>
      <c r="F14" s="49"/>
      <c r="G14" s="49"/>
      <c r="H14" s="49"/>
      <c r="I14" s="49"/>
      <c r="J14" s="49"/>
    </row>
    <row r="15" spans="1:10" ht="15.6" x14ac:dyDescent="0.3">
      <c r="A15" s="5" t="s">
        <v>176</v>
      </c>
      <c r="B15" s="111">
        <v>18618</v>
      </c>
      <c r="C15" s="111">
        <v>10832</v>
      </c>
      <c r="D15" s="49">
        <v>5</v>
      </c>
      <c r="E15" s="49" t="s">
        <v>205</v>
      </c>
      <c r="F15" s="49" t="s">
        <v>205</v>
      </c>
      <c r="G15" s="49">
        <v>83</v>
      </c>
      <c r="H15" s="49">
        <v>29</v>
      </c>
      <c r="I15" s="49">
        <v>13</v>
      </c>
      <c r="J15" s="49">
        <v>81</v>
      </c>
    </row>
  </sheetData>
  <mergeCells count="1">
    <mergeCell ref="B3:J3"/>
  </mergeCells>
  <pageMargins left="0.7" right="0.7" top="0.75" bottom="0.75" header="0.3" footer="0.3"/>
  <pageSetup scale="84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9FB2F-34C2-4E86-AA3F-9072F4772D1C}">
  <sheetPr>
    <pageSetUpPr fitToPage="1"/>
  </sheetPr>
  <dimension ref="A1:M43"/>
  <sheetViews>
    <sheetView topLeftCell="A19" workbookViewId="0">
      <selection activeCell="L14" sqref="L14"/>
    </sheetView>
  </sheetViews>
  <sheetFormatPr defaultRowHeight="14.4" x14ac:dyDescent="0.3"/>
  <cols>
    <col min="1" max="1" width="15.44140625" customWidth="1"/>
    <col min="2" max="2" width="6.21875" customWidth="1"/>
    <col min="3" max="3" width="15.109375" customWidth="1"/>
    <col min="4" max="4" width="13.88671875" customWidth="1"/>
    <col min="5" max="5" width="18" customWidth="1"/>
    <col min="6" max="6" width="15" customWidth="1"/>
    <col min="7" max="7" width="12.6640625" customWidth="1"/>
    <col min="8" max="8" width="3.33203125" customWidth="1"/>
    <col min="9" max="9" width="19.6640625" customWidth="1"/>
    <col min="10" max="10" width="13.33203125" customWidth="1"/>
    <col min="11" max="11" width="13.77734375" customWidth="1"/>
  </cols>
  <sheetData>
    <row r="1" spans="1:9" ht="21" x14ac:dyDescent="0.4">
      <c r="A1" s="19" t="s">
        <v>21</v>
      </c>
      <c r="B1" s="19"/>
      <c r="C1" s="19"/>
      <c r="D1" s="19"/>
    </row>
    <row r="2" spans="1:9" ht="21" x14ac:dyDescent="0.4">
      <c r="A2" s="19"/>
      <c r="B2" s="19"/>
      <c r="C2" s="19"/>
      <c r="D2" s="19"/>
    </row>
    <row r="3" spans="1:9" ht="18" x14ac:dyDescent="0.35">
      <c r="A3" s="103" t="s">
        <v>164</v>
      </c>
      <c r="B3" s="103"/>
      <c r="C3" s="103" t="s">
        <v>169</v>
      </c>
    </row>
    <row r="4" spans="1:9" ht="63" customHeight="1" x14ac:dyDescent="0.3">
      <c r="A4" s="15" t="s">
        <v>1</v>
      </c>
      <c r="B4" s="116" t="s">
        <v>181</v>
      </c>
      <c r="C4" s="13" t="s">
        <v>2</v>
      </c>
      <c r="D4" s="13" t="s">
        <v>4</v>
      </c>
      <c r="E4" s="13" t="s">
        <v>5</v>
      </c>
      <c r="F4" s="13" t="s">
        <v>43</v>
      </c>
      <c r="G4" s="13" t="s">
        <v>42</v>
      </c>
      <c r="I4" s="13" t="s">
        <v>204</v>
      </c>
    </row>
    <row r="5" spans="1:9" x14ac:dyDescent="0.3">
      <c r="A5" s="5" t="s">
        <v>143</v>
      </c>
      <c r="B5" s="3">
        <v>2</v>
      </c>
      <c r="C5" s="6">
        <v>663029</v>
      </c>
      <c r="D5" s="14">
        <v>397955</v>
      </c>
      <c r="E5" s="79">
        <v>459269</v>
      </c>
      <c r="F5" s="6">
        <f t="shared" ref="F5:F15" si="0">(E5-C5)</f>
        <v>-203760</v>
      </c>
      <c r="G5" s="30">
        <f t="shared" ref="G5:G15" si="1">(E5/C5)</f>
        <v>0.69268312547414967</v>
      </c>
      <c r="I5" s="5" t="s">
        <v>202</v>
      </c>
    </row>
    <row r="6" spans="1:9" x14ac:dyDescent="0.3">
      <c r="A6" s="5" t="s">
        <v>150</v>
      </c>
      <c r="B6" s="3">
        <v>3</v>
      </c>
      <c r="C6" s="14">
        <v>680789</v>
      </c>
      <c r="D6" s="14">
        <v>815000</v>
      </c>
      <c r="E6" s="79">
        <v>781417</v>
      </c>
      <c r="F6" s="14">
        <f t="shared" si="0"/>
        <v>100628</v>
      </c>
      <c r="G6" s="30">
        <f t="shared" si="1"/>
        <v>1.1478108488826935</v>
      </c>
      <c r="I6" s="128" t="s">
        <v>203</v>
      </c>
    </row>
    <row r="7" spans="1:9" x14ac:dyDescent="0.3">
      <c r="A7" s="5" t="s">
        <v>177</v>
      </c>
      <c r="B7" s="3">
        <v>4</v>
      </c>
      <c r="C7" s="6">
        <v>1431276</v>
      </c>
      <c r="D7" s="14">
        <v>1282000</v>
      </c>
      <c r="E7" s="79">
        <v>1364505</v>
      </c>
      <c r="F7" s="6">
        <f t="shared" si="0"/>
        <v>-66771</v>
      </c>
      <c r="G7" s="30">
        <f t="shared" si="1"/>
        <v>0.95334862039187407</v>
      </c>
      <c r="I7" s="5" t="s">
        <v>202</v>
      </c>
    </row>
    <row r="8" spans="1:9" x14ac:dyDescent="0.3">
      <c r="A8" s="5" t="s">
        <v>144</v>
      </c>
      <c r="B8" s="3">
        <v>2</v>
      </c>
      <c r="C8" s="6">
        <v>512702</v>
      </c>
      <c r="D8" s="14">
        <v>210500</v>
      </c>
      <c r="E8" s="79">
        <v>297163</v>
      </c>
      <c r="F8" s="6">
        <f t="shared" si="0"/>
        <v>-215539</v>
      </c>
      <c r="G8" s="30">
        <f t="shared" si="1"/>
        <v>0.57960179597504979</v>
      </c>
      <c r="I8" s="5" t="s">
        <v>202</v>
      </c>
    </row>
    <row r="9" spans="1:9" x14ac:dyDescent="0.3">
      <c r="A9" s="5" t="s">
        <v>140</v>
      </c>
      <c r="B9" s="3">
        <v>1</v>
      </c>
      <c r="C9" s="6">
        <v>292156</v>
      </c>
      <c r="D9" s="14">
        <v>104950</v>
      </c>
      <c r="E9" s="79">
        <v>91787</v>
      </c>
      <c r="F9" s="6">
        <f t="shared" si="0"/>
        <v>-200369</v>
      </c>
      <c r="G9" s="30">
        <f t="shared" si="1"/>
        <v>0.31417119621024386</v>
      </c>
      <c r="I9" s="128" t="s">
        <v>203</v>
      </c>
    </row>
    <row r="10" spans="1:9" x14ac:dyDescent="0.3">
      <c r="A10" s="5" t="s">
        <v>155</v>
      </c>
      <c r="B10" s="3">
        <v>3</v>
      </c>
      <c r="C10" s="6">
        <v>1017692</v>
      </c>
      <c r="D10" s="14">
        <v>642400</v>
      </c>
      <c r="E10" s="79">
        <v>940777</v>
      </c>
      <c r="F10" s="6">
        <f t="shared" si="0"/>
        <v>-76915</v>
      </c>
      <c r="G10" s="30">
        <f t="shared" si="1"/>
        <v>0.92442212378597843</v>
      </c>
      <c r="I10" s="5" t="s">
        <v>202</v>
      </c>
    </row>
    <row r="11" spans="1:9" x14ac:dyDescent="0.3">
      <c r="A11" s="5" t="s">
        <v>147</v>
      </c>
      <c r="B11" s="3">
        <v>2</v>
      </c>
      <c r="C11" s="6">
        <v>496714</v>
      </c>
      <c r="D11" s="14">
        <v>320400</v>
      </c>
      <c r="E11" s="79">
        <v>375265</v>
      </c>
      <c r="F11" s="6">
        <f t="shared" si="0"/>
        <v>-121449</v>
      </c>
      <c r="G11" s="30">
        <f t="shared" si="1"/>
        <v>0.75549511388847501</v>
      </c>
      <c r="I11" s="5" t="s">
        <v>202</v>
      </c>
    </row>
    <row r="12" spans="1:9" x14ac:dyDescent="0.3">
      <c r="A12" s="5" t="s">
        <v>157</v>
      </c>
      <c r="B12" s="3">
        <v>3</v>
      </c>
      <c r="C12" s="6">
        <v>1088604</v>
      </c>
      <c r="D12" s="14">
        <v>906015</v>
      </c>
      <c r="E12" s="79">
        <v>1068727</v>
      </c>
      <c r="F12" s="6">
        <f t="shared" si="0"/>
        <v>-19877</v>
      </c>
      <c r="G12" s="30">
        <f t="shared" si="1"/>
        <v>0.98174083505112975</v>
      </c>
      <c r="I12" s="5" t="s">
        <v>202</v>
      </c>
    </row>
    <row r="13" spans="1:9" x14ac:dyDescent="0.3">
      <c r="A13" s="5" t="s">
        <v>142</v>
      </c>
      <c r="B13" s="3">
        <v>1</v>
      </c>
      <c r="C13" s="6">
        <v>457872</v>
      </c>
      <c r="D13" s="14">
        <v>149400</v>
      </c>
      <c r="E13" s="79">
        <v>137010</v>
      </c>
      <c r="F13" s="6">
        <f t="shared" si="0"/>
        <v>-320862</v>
      </c>
      <c r="G13" s="30">
        <f t="shared" si="1"/>
        <v>0.29923209980081772</v>
      </c>
      <c r="I13" s="128" t="s">
        <v>203</v>
      </c>
    </row>
    <row r="14" spans="1:9" x14ac:dyDescent="0.3">
      <c r="A14" s="5"/>
      <c r="B14" s="3"/>
      <c r="C14" s="6"/>
      <c r="D14" s="14"/>
      <c r="E14" s="79"/>
      <c r="F14" s="6"/>
      <c r="G14" s="30"/>
      <c r="I14" s="5"/>
    </row>
    <row r="15" spans="1:9" x14ac:dyDescent="0.3">
      <c r="A15" s="5" t="s">
        <v>176</v>
      </c>
      <c r="B15" s="3">
        <v>5</v>
      </c>
      <c r="C15" s="6">
        <v>5388520</v>
      </c>
      <c r="D15" s="14">
        <v>3875000</v>
      </c>
      <c r="E15" s="79">
        <v>4090717</v>
      </c>
      <c r="F15" s="6">
        <f t="shared" si="0"/>
        <v>-1297803</v>
      </c>
      <c r="G15" s="30">
        <f t="shared" si="1"/>
        <v>0.75915409054805405</v>
      </c>
      <c r="I15" s="5" t="s">
        <v>202</v>
      </c>
    </row>
    <row r="16" spans="1:9" x14ac:dyDescent="0.3">
      <c r="C16" s="31"/>
      <c r="D16" s="31"/>
      <c r="E16" s="31"/>
      <c r="F16" s="31"/>
      <c r="G16" s="105"/>
    </row>
    <row r="17" spans="1:13" ht="18" x14ac:dyDescent="0.35">
      <c r="A17" s="103" t="s">
        <v>165</v>
      </c>
      <c r="B17" s="103"/>
      <c r="C17" s="103" t="s">
        <v>170</v>
      </c>
    </row>
    <row r="18" spans="1:13" ht="57.45" customHeight="1" x14ac:dyDescent="0.3">
      <c r="A18" s="15" t="s">
        <v>1</v>
      </c>
      <c r="B18" s="116" t="s">
        <v>181</v>
      </c>
      <c r="C18" s="13" t="s">
        <v>3</v>
      </c>
      <c r="D18" s="13" t="s">
        <v>4</v>
      </c>
      <c r="E18" s="13" t="s">
        <v>167</v>
      </c>
      <c r="F18" s="13" t="s">
        <v>162</v>
      </c>
      <c r="G18" s="13" t="s">
        <v>297</v>
      </c>
      <c r="I18" s="13" t="s">
        <v>299</v>
      </c>
      <c r="J18" s="13" t="s">
        <v>116</v>
      </c>
      <c r="K18" s="13" t="s">
        <v>117</v>
      </c>
    </row>
    <row r="19" spans="1:13" x14ac:dyDescent="0.3">
      <c r="A19" s="5" t="s">
        <v>143</v>
      </c>
      <c r="B19" s="3">
        <v>2</v>
      </c>
      <c r="C19" s="6">
        <v>707152</v>
      </c>
      <c r="D19" s="6">
        <v>438791</v>
      </c>
      <c r="E19" s="6">
        <f>(D19-C19)</f>
        <v>-268361</v>
      </c>
      <c r="F19" s="115" t="s">
        <v>163</v>
      </c>
      <c r="G19" s="79">
        <v>388638</v>
      </c>
      <c r="I19" s="29">
        <f>(G19/D19)</f>
        <v>0.88570184894403026</v>
      </c>
      <c r="J19" s="20">
        <f>(D19/12)</f>
        <v>36565.916666666664</v>
      </c>
      <c r="K19" s="20">
        <f>(G19/11)</f>
        <v>35330.727272727272</v>
      </c>
    </row>
    <row r="20" spans="1:13" x14ac:dyDescent="0.3">
      <c r="A20" s="5" t="s">
        <v>150</v>
      </c>
      <c r="B20" s="3">
        <v>3</v>
      </c>
      <c r="C20" s="6">
        <v>854135</v>
      </c>
      <c r="D20" s="6">
        <v>828660</v>
      </c>
      <c r="E20" s="6">
        <f t="shared" ref="E20:E29" si="2">(D20-C20)</f>
        <v>-25475</v>
      </c>
      <c r="F20" s="115" t="s">
        <v>163</v>
      </c>
      <c r="G20" s="79">
        <v>701015</v>
      </c>
      <c r="I20" s="29">
        <f t="shared" ref="I20:I29" si="3">(G20/D20)</f>
        <v>0.84596215576955569</v>
      </c>
      <c r="J20" s="20">
        <f t="shared" ref="J20:J29" si="4">(D20/12)</f>
        <v>69055</v>
      </c>
      <c r="K20" s="20">
        <f t="shared" ref="K20:K27" si="5">(G20/11)</f>
        <v>63728.63636363636</v>
      </c>
    </row>
    <row r="21" spans="1:13" x14ac:dyDescent="0.3">
      <c r="A21" s="5" t="s">
        <v>177</v>
      </c>
      <c r="B21" s="3">
        <v>4</v>
      </c>
      <c r="C21" s="6">
        <v>1527140</v>
      </c>
      <c r="D21" s="6">
        <v>1292796</v>
      </c>
      <c r="E21" s="6">
        <f t="shared" si="2"/>
        <v>-234344</v>
      </c>
      <c r="F21" s="115" t="s">
        <v>163</v>
      </c>
      <c r="G21" s="79">
        <v>1397954</v>
      </c>
      <c r="I21" s="29">
        <f t="shared" si="3"/>
        <v>1.0813415264279902</v>
      </c>
      <c r="J21" s="20">
        <f t="shared" si="4"/>
        <v>107733</v>
      </c>
      <c r="K21" s="158">
        <f t="shared" si="5"/>
        <v>127086.72727272728</v>
      </c>
    </row>
    <row r="22" spans="1:13" x14ac:dyDescent="0.3">
      <c r="A22" s="5" t="s">
        <v>144</v>
      </c>
      <c r="B22" s="3">
        <v>2</v>
      </c>
      <c r="C22" s="6">
        <v>545457</v>
      </c>
      <c r="D22" s="6">
        <v>218700</v>
      </c>
      <c r="E22" s="6">
        <f t="shared" si="2"/>
        <v>-326757</v>
      </c>
      <c r="F22" s="115" t="s">
        <v>163</v>
      </c>
      <c r="G22" s="79">
        <v>300250</v>
      </c>
      <c r="I22" s="29">
        <f t="shared" si="3"/>
        <v>1.3728852309099222</v>
      </c>
      <c r="J22" s="20">
        <f t="shared" si="4"/>
        <v>18225</v>
      </c>
      <c r="K22" s="159">
        <f t="shared" si="5"/>
        <v>27295.454545454544</v>
      </c>
      <c r="L22" s="157" t="s">
        <v>298</v>
      </c>
      <c r="M22" s="157"/>
    </row>
    <row r="23" spans="1:13" x14ac:dyDescent="0.3">
      <c r="A23" s="5" t="s">
        <v>140</v>
      </c>
      <c r="B23" s="3">
        <v>1</v>
      </c>
      <c r="C23" s="6">
        <v>307140</v>
      </c>
      <c r="D23" s="14">
        <v>89350</v>
      </c>
      <c r="E23" s="6">
        <f t="shared" si="2"/>
        <v>-217790</v>
      </c>
      <c r="F23" s="115" t="s">
        <v>163</v>
      </c>
      <c r="G23" s="79">
        <v>85163</v>
      </c>
      <c r="I23" s="29">
        <f t="shared" si="3"/>
        <v>0.95313933967543374</v>
      </c>
      <c r="J23" s="20">
        <f t="shared" si="4"/>
        <v>7445.833333333333</v>
      </c>
      <c r="K23" s="159">
        <f t="shared" si="5"/>
        <v>7742.090909090909</v>
      </c>
    </row>
    <row r="24" spans="1:13" x14ac:dyDescent="0.3">
      <c r="A24" s="5" t="s">
        <v>155</v>
      </c>
      <c r="B24" s="3">
        <v>3</v>
      </c>
      <c r="C24" s="6">
        <v>1122633</v>
      </c>
      <c r="D24" s="6">
        <v>798300</v>
      </c>
      <c r="E24" s="6">
        <f t="shared" si="2"/>
        <v>-324333</v>
      </c>
      <c r="F24" s="115" t="s">
        <v>163</v>
      </c>
      <c r="G24" s="79">
        <v>876614</v>
      </c>
      <c r="I24" s="29">
        <f t="shared" si="3"/>
        <v>1.098100964549668</v>
      </c>
      <c r="J24" s="20">
        <f t="shared" si="4"/>
        <v>66525</v>
      </c>
      <c r="K24" s="159">
        <f t="shared" si="5"/>
        <v>79692.181818181823</v>
      </c>
    </row>
    <row r="25" spans="1:13" x14ac:dyDescent="0.3">
      <c r="A25" s="5" t="s">
        <v>147</v>
      </c>
      <c r="B25" s="3">
        <v>2</v>
      </c>
      <c r="C25" s="6">
        <v>596303</v>
      </c>
      <c r="D25" s="6">
        <v>382700</v>
      </c>
      <c r="E25" s="6">
        <f t="shared" si="2"/>
        <v>-213603</v>
      </c>
      <c r="F25" s="115" t="s">
        <v>163</v>
      </c>
      <c r="G25" s="79">
        <v>340759</v>
      </c>
      <c r="I25" s="29">
        <f t="shared" si="3"/>
        <v>0.89040762999738698</v>
      </c>
      <c r="J25" s="20">
        <f t="shared" si="4"/>
        <v>31891.666666666668</v>
      </c>
      <c r="K25" s="20">
        <f t="shared" si="5"/>
        <v>30978.090909090908</v>
      </c>
    </row>
    <row r="26" spans="1:13" x14ac:dyDescent="0.3">
      <c r="A26" s="5" t="s">
        <v>157</v>
      </c>
      <c r="B26" s="3">
        <v>3</v>
      </c>
      <c r="C26" s="6">
        <v>1172095</v>
      </c>
      <c r="D26" s="6">
        <v>992400</v>
      </c>
      <c r="E26" s="6">
        <f t="shared" si="2"/>
        <v>-179695</v>
      </c>
      <c r="F26" s="115" t="s">
        <v>163</v>
      </c>
      <c r="G26" s="79">
        <v>935469</v>
      </c>
      <c r="I26" s="29">
        <f t="shared" si="3"/>
        <v>0.94263301088270857</v>
      </c>
      <c r="J26" s="20">
        <f t="shared" si="4"/>
        <v>82700</v>
      </c>
      <c r="K26" s="159">
        <f t="shared" si="5"/>
        <v>85042.636363636368</v>
      </c>
    </row>
    <row r="27" spans="1:13" x14ac:dyDescent="0.3">
      <c r="A27" s="5" t="s">
        <v>142</v>
      </c>
      <c r="B27" s="3">
        <v>1</v>
      </c>
      <c r="C27" s="6">
        <v>485497</v>
      </c>
      <c r="D27" s="6">
        <v>132500</v>
      </c>
      <c r="E27" s="6">
        <f t="shared" si="2"/>
        <v>-352997</v>
      </c>
      <c r="F27" s="115" t="s">
        <v>163</v>
      </c>
      <c r="G27" s="79">
        <v>128691</v>
      </c>
      <c r="I27" s="29">
        <f t="shared" si="3"/>
        <v>0.97125283018867925</v>
      </c>
      <c r="J27" s="20">
        <f t="shared" si="4"/>
        <v>11041.666666666666</v>
      </c>
      <c r="K27" s="159">
        <f t="shared" si="5"/>
        <v>11699.181818181818</v>
      </c>
    </row>
    <row r="28" spans="1:13" x14ac:dyDescent="0.3">
      <c r="A28" s="5"/>
      <c r="B28" s="3"/>
      <c r="C28" s="6"/>
      <c r="D28" s="6"/>
      <c r="E28" s="6"/>
      <c r="F28" s="115"/>
      <c r="G28" s="6"/>
      <c r="I28" s="29"/>
      <c r="J28" s="20"/>
      <c r="K28" s="20"/>
    </row>
    <row r="29" spans="1:13" x14ac:dyDescent="0.3">
      <c r="A29" s="5" t="s">
        <v>176</v>
      </c>
      <c r="B29" s="3">
        <v>5</v>
      </c>
      <c r="C29" s="6">
        <v>5812319</v>
      </c>
      <c r="D29" s="6">
        <v>3875000</v>
      </c>
      <c r="E29" s="6">
        <f t="shared" si="2"/>
        <v>-1937319</v>
      </c>
      <c r="F29" s="115" t="s">
        <v>163</v>
      </c>
      <c r="G29" s="79">
        <v>3607704</v>
      </c>
      <c r="I29" s="29">
        <f t="shared" si="3"/>
        <v>0.93102038709677415</v>
      </c>
      <c r="J29" s="20">
        <f t="shared" si="4"/>
        <v>322916.66666666669</v>
      </c>
      <c r="K29" s="159">
        <f>(G29/11)</f>
        <v>327973.09090909088</v>
      </c>
    </row>
    <row r="30" spans="1:13" x14ac:dyDescent="0.3">
      <c r="C30" s="31"/>
      <c r="D30" s="31"/>
      <c r="E30" s="31"/>
      <c r="F30" s="31"/>
      <c r="G30" s="31"/>
      <c r="I30" s="106"/>
      <c r="J30" s="104"/>
      <c r="K30" s="104"/>
    </row>
    <row r="31" spans="1:13" ht="18" x14ac:dyDescent="0.35">
      <c r="A31" s="103" t="s">
        <v>166</v>
      </c>
      <c r="B31" s="103"/>
      <c r="C31" s="103" t="s">
        <v>171</v>
      </c>
    </row>
    <row r="32" spans="1:13" ht="53.55" customHeight="1" x14ac:dyDescent="0.3">
      <c r="A32" s="15" t="s">
        <v>1</v>
      </c>
      <c r="B32" s="116" t="s">
        <v>181</v>
      </c>
      <c r="C32" s="13" t="s">
        <v>4</v>
      </c>
      <c r="D32" s="13" t="s">
        <v>179</v>
      </c>
      <c r="E32" s="13" t="s">
        <v>168</v>
      </c>
      <c r="F32" s="102"/>
    </row>
    <row r="33" spans="1:6" x14ac:dyDescent="0.3">
      <c r="A33" s="5" t="s">
        <v>143</v>
      </c>
      <c r="B33" s="3">
        <v>2</v>
      </c>
      <c r="C33" s="6">
        <v>502044</v>
      </c>
      <c r="D33" s="115">
        <f t="shared" ref="D33:D40" si="6">(C33-D19)</f>
        <v>63253</v>
      </c>
      <c r="E33" s="6"/>
      <c r="F33" s="31"/>
    </row>
    <row r="34" spans="1:6" x14ac:dyDescent="0.3">
      <c r="A34" s="5" t="s">
        <v>150</v>
      </c>
      <c r="B34" s="3">
        <v>3</v>
      </c>
      <c r="C34" s="6">
        <v>752300</v>
      </c>
      <c r="D34" s="115">
        <f t="shared" si="6"/>
        <v>-76360</v>
      </c>
      <c r="E34" s="6"/>
      <c r="F34" s="31"/>
    </row>
    <row r="35" spans="1:6" x14ac:dyDescent="0.3">
      <c r="A35" s="5" t="s">
        <v>177</v>
      </c>
      <c r="B35" s="3">
        <v>4</v>
      </c>
      <c r="C35" s="6">
        <v>1388547</v>
      </c>
      <c r="D35" s="115">
        <f t="shared" si="6"/>
        <v>95751</v>
      </c>
      <c r="E35" s="6" t="s">
        <v>178</v>
      </c>
      <c r="F35" s="31"/>
    </row>
    <row r="36" spans="1:6" x14ac:dyDescent="0.3">
      <c r="A36" s="5" t="s">
        <v>144</v>
      </c>
      <c r="B36" s="3">
        <v>2</v>
      </c>
      <c r="C36" s="6">
        <v>281520</v>
      </c>
      <c r="D36" s="115">
        <f t="shared" si="6"/>
        <v>62820</v>
      </c>
      <c r="E36" s="6" t="s">
        <v>178</v>
      </c>
      <c r="F36" s="31"/>
    </row>
    <row r="37" spans="1:6" x14ac:dyDescent="0.3">
      <c r="A37" s="5" t="s">
        <v>140</v>
      </c>
      <c r="B37" s="3">
        <v>1</v>
      </c>
      <c r="C37" s="6">
        <v>80800</v>
      </c>
      <c r="D37" s="115">
        <f t="shared" si="6"/>
        <v>-8550</v>
      </c>
      <c r="E37" s="6" t="s">
        <v>178</v>
      </c>
      <c r="F37" s="31"/>
    </row>
    <row r="38" spans="1:6" x14ac:dyDescent="0.3">
      <c r="A38" s="5" t="s">
        <v>155</v>
      </c>
      <c r="B38" s="3">
        <v>3</v>
      </c>
      <c r="C38" s="6">
        <v>898670</v>
      </c>
      <c r="D38" s="115">
        <f t="shared" si="6"/>
        <v>100370</v>
      </c>
      <c r="E38" s="6" t="s">
        <v>178</v>
      </c>
      <c r="F38" s="31"/>
    </row>
    <row r="39" spans="1:6" x14ac:dyDescent="0.3">
      <c r="A39" s="5" t="s">
        <v>147</v>
      </c>
      <c r="B39" s="3">
        <v>2</v>
      </c>
      <c r="C39" s="6">
        <v>353250</v>
      </c>
      <c r="D39" s="115">
        <f t="shared" si="6"/>
        <v>-29450</v>
      </c>
      <c r="E39" s="6"/>
    </row>
    <row r="40" spans="1:6" x14ac:dyDescent="0.3">
      <c r="A40" s="5" t="s">
        <v>157</v>
      </c>
      <c r="B40" s="3">
        <v>3</v>
      </c>
      <c r="C40" s="6">
        <v>916500</v>
      </c>
      <c r="D40" s="115">
        <f t="shared" si="6"/>
        <v>-75900</v>
      </c>
      <c r="E40" s="6"/>
      <c r="F40" s="31"/>
    </row>
    <row r="41" spans="1:6" x14ac:dyDescent="0.3">
      <c r="A41" s="5" t="s">
        <v>142</v>
      </c>
      <c r="B41" s="3">
        <v>1</v>
      </c>
      <c r="C41" s="14">
        <v>132820</v>
      </c>
      <c r="D41" s="115">
        <f t="shared" ref="D41:D43" si="7">(C41-D27)</f>
        <v>320</v>
      </c>
      <c r="E41" s="6" t="s">
        <v>178</v>
      </c>
      <c r="F41" s="31"/>
    </row>
    <row r="42" spans="1:6" x14ac:dyDescent="0.3">
      <c r="A42" s="5"/>
      <c r="B42" s="3"/>
      <c r="C42" s="6"/>
      <c r="D42" s="115"/>
      <c r="E42" s="6"/>
      <c r="F42" s="31"/>
    </row>
    <row r="43" spans="1:6" x14ac:dyDescent="0.3">
      <c r="A43" s="5" t="s">
        <v>176</v>
      </c>
      <c r="B43" s="3">
        <v>5</v>
      </c>
      <c r="C43" s="6">
        <v>3875000</v>
      </c>
      <c r="D43" s="115">
        <f t="shared" si="7"/>
        <v>0</v>
      </c>
      <c r="E43" s="6"/>
      <c r="F43" s="31"/>
    </row>
  </sheetData>
  <pageMargins left="0.7" right="0.7" top="0.75" bottom="0.75" header="0.3" footer="0.3"/>
  <pageSetup scale="64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22683-868A-44B8-B50C-9178535961CC}">
  <sheetPr>
    <pageSetUpPr fitToPage="1"/>
  </sheetPr>
  <dimension ref="A1:H17"/>
  <sheetViews>
    <sheetView workbookViewId="0">
      <selection activeCell="G19" sqref="G19"/>
    </sheetView>
  </sheetViews>
  <sheetFormatPr defaultRowHeight="14.4" x14ac:dyDescent="0.3"/>
  <cols>
    <col min="1" max="1" width="11.77734375" customWidth="1"/>
    <col min="2" max="2" width="16.21875" customWidth="1"/>
    <col min="3" max="3" width="18.77734375" customWidth="1"/>
    <col min="4" max="4" width="14.77734375" customWidth="1"/>
    <col min="5" max="5" width="3.5546875" customWidth="1"/>
    <col min="6" max="6" width="14.77734375" customWidth="1"/>
    <col min="7" max="7" width="18.88671875" customWidth="1"/>
    <col min="8" max="8" width="20.109375" customWidth="1"/>
  </cols>
  <sheetData>
    <row r="1" spans="1:8" ht="21" x14ac:dyDescent="0.4">
      <c r="A1" s="19" t="s">
        <v>57</v>
      </c>
      <c r="B1" s="19"/>
      <c r="C1" s="19"/>
      <c r="D1" s="19"/>
      <c r="E1" s="19"/>
      <c r="F1" s="19"/>
      <c r="G1" s="19"/>
    </row>
    <row r="2" spans="1:8" ht="12.45" customHeight="1" x14ac:dyDescent="0.4">
      <c r="A2" s="19"/>
      <c r="B2" s="19"/>
      <c r="C2" s="19"/>
      <c r="D2" s="19"/>
      <c r="E2" s="19"/>
      <c r="F2" s="19"/>
      <c r="G2" s="19"/>
    </row>
    <row r="3" spans="1:8" ht="21" x14ac:dyDescent="0.4">
      <c r="A3" s="44"/>
      <c r="B3" s="191" t="s">
        <v>58</v>
      </c>
      <c r="C3" s="191"/>
      <c r="D3" s="191"/>
      <c r="E3" s="44"/>
      <c r="F3" s="191" t="s">
        <v>59</v>
      </c>
      <c r="G3" s="191"/>
      <c r="H3" s="191"/>
    </row>
    <row r="4" spans="1:8" ht="15.6" x14ac:dyDescent="0.3">
      <c r="A4" s="45" t="s">
        <v>1</v>
      </c>
      <c r="B4" s="46" t="s">
        <v>60</v>
      </c>
      <c r="C4" s="46" t="s">
        <v>54</v>
      </c>
      <c r="D4" s="46" t="s">
        <v>61</v>
      </c>
      <c r="E4" s="47"/>
      <c r="F4" s="46" t="s">
        <v>60</v>
      </c>
      <c r="G4" s="46" t="s">
        <v>54</v>
      </c>
      <c r="H4" s="46" t="s">
        <v>61</v>
      </c>
    </row>
    <row r="5" spans="1:8" ht="15.6" x14ac:dyDescent="0.3">
      <c r="A5" s="5" t="s">
        <v>143</v>
      </c>
      <c r="B5" s="49">
        <v>109</v>
      </c>
      <c r="C5" s="49">
        <v>317</v>
      </c>
      <c r="D5" s="81">
        <f>(B5/C5)</f>
        <v>0.34384858044164041</v>
      </c>
      <c r="E5" s="47"/>
      <c r="F5" s="49">
        <v>124</v>
      </c>
      <c r="G5" s="49">
        <v>314</v>
      </c>
      <c r="H5" s="81">
        <f>(F5/G5)</f>
        <v>0.39490445859872614</v>
      </c>
    </row>
    <row r="6" spans="1:8" ht="15.6" x14ac:dyDescent="0.3">
      <c r="A6" s="5" t="s">
        <v>150</v>
      </c>
      <c r="B6" s="49">
        <v>379</v>
      </c>
      <c r="C6" s="49">
        <v>685</v>
      </c>
      <c r="D6" s="81">
        <f t="shared" ref="D6:D11" si="0">(B6/C6)</f>
        <v>0.55328467153284666</v>
      </c>
      <c r="E6" s="47"/>
      <c r="F6" s="49">
        <v>326</v>
      </c>
      <c r="G6" s="49">
        <v>582</v>
      </c>
      <c r="H6" s="81">
        <f t="shared" ref="H6:H11" si="1">(F6/G6)</f>
        <v>0.56013745704467355</v>
      </c>
    </row>
    <row r="7" spans="1:8" ht="15.6" x14ac:dyDescent="0.3">
      <c r="A7" s="5" t="s">
        <v>177</v>
      </c>
      <c r="B7" s="49">
        <v>587</v>
      </c>
      <c r="C7" s="49">
        <v>1337</v>
      </c>
      <c r="D7" s="81">
        <f t="shared" si="0"/>
        <v>0.43904263275991023</v>
      </c>
      <c r="E7" s="47"/>
      <c r="F7" s="49">
        <v>589</v>
      </c>
      <c r="G7" s="49">
        <v>1321</v>
      </c>
      <c r="H7" s="81">
        <f t="shared" si="1"/>
        <v>0.44587433762301287</v>
      </c>
    </row>
    <row r="8" spans="1:8" ht="15.6" x14ac:dyDescent="0.3">
      <c r="A8" s="5" t="s">
        <v>144</v>
      </c>
      <c r="B8" s="49">
        <v>148</v>
      </c>
      <c r="C8" s="49">
        <v>317</v>
      </c>
      <c r="D8" s="81">
        <f t="shared" si="0"/>
        <v>0.46687697160883279</v>
      </c>
      <c r="E8" s="47"/>
      <c r="F8" s="49">
        <v>118</v>
      </c>
      <c r="G8" s="49">
        <v>283</v>
      </c>
      <c r="H8" s="81">
        <f t="shared" si="1"/>
        <v>0.41696113074204949</v>
      </c>
    </row>
    <row r="9" spans="1:8" ht="15.6" x14ac:dyDescent="0.3">
      <c r="A9" s="5" t="s">
        <v>140</v>
      </c>
      <c r="B9" s="49">
        <v>21</v>
      </c>
      <c r="C9" s="49">
        <v>56</v>
      </c>
      <c r="D9" s="81">
        <f t="shared" si="0"/>
        <v>0.375</v>
      </c>
      <c r="E9" s="47"/>
      <c r="F9" s="49">
        <v>22</v>
      </c>
      <c r="G9" s="49">
        <v>51</v>
      </c>
      <c r="H9" s="81">
        <f t="shared" si="1"/>
        <v>0.43137254901960786</v>
      </c>
    </row>
    <row r="10" spans="1:8" ht="15.6" x14ac:dyDescent="0.3">
      <c r="A10" s="5" t="s">
        <v>155</v>
      </c>
      <c r="B10" s="49">
        <v>314</v>
      </c>
      <c r="C10" s="49">
        <v>731</v>
      </c>
      <c r="D10" s="81">
        <f t="shared" si="0"/>
        <v>0.42954856361149113</v>
      </c>
      <c r="E10" s="47"/>
      <c r="F10" s="49">
        <v>409</v>
      </c>
      <c r="G10" s="49">
        <v>870</v>
      </c>
      <c r="H10" s="81">
        <f t="shared" si="1"/>
        <v>0.47011494252873565</v>
      </c>
    </row>
    <row r="11" spans="1:8" ht="15.6" x14ac:dyDescent="0.3">
      <c r="A11" s="5" t="s">
        <v>147</v>
      </c>
      <c r="B11" s="49">
        <v>177</v>
      </c>
      <c r="C11" s="49">
        <v>402</v>
      </c>
      <c r="D11" s="81">
        <f t="shared" si="0"/>
        <v>0.44029850746268656</v>
      </c>
      <c r="E11" s="47"/>
      <c r="F11" s="49">
        <v>214</v>
      </c>
      <c r="G11" s="49">
        <v>520</v>
      </c>
      <c r="H11" s="81">
        <f t="shared" si="1"/>
        <v>0.41153846153846152</v>
      </c>
    </row>
    <row r="12" spans="1:8" ht="15.6" x14ac:dyDescent="0.3">
      <c r="A12" s="5" t="s">
        <v>157</v>
      </c>
      <c r="B12" s="49">
        <v>290</v>
      </c>
      <c r="C12" s="49">
        <v>811</v>
      </c>
      <c r="D12" s="81">
        <f t="shared" ref="D12:D15" si="2">(B12/C12)</f>
        <v>0.35758323057953145</v>
      </c>
      <c r="E12" s="47"/>
      <c r="F12" s="49">
        <v>353</v>
      </c>
      <c r="G12" s="49">
        <v>993</v>
      </c>
      <c r="H12" s="81">
        <f t="shared" ref="H12:H15" si="3">(F12/G12)</f>
        <v>0.35548841893252769</v>
      </c>
    </row>
    <row r="13" spans="1:8" ht="15.6" x14ac:dyDescent="0.3">
      <c r="A13" s="5" t="s">
        <v>142</v>
      </c>
      <c r="B13" s="49">
        <v>33</v>
      </c>
      <c r="C13" s="49">
        <v>79</v>
      </c>
      <c r="D13" s="81">
        <f t="shared" si="2"/>
        <v>0.41772151898734178</v>
      </c>
      <c r="E13" s="47"/>
      <c r="F13" s="49">
        <v>44</v>
      </c>
      <c r="G13" s="49">
        <v>106</v>
      </c>
      <c r="H13" s="81">
        <f t="shared" si="3"/>
        <v>0.41509433962264153</v>
      </c>
    </row>
    <row r="14" spans="1:8" ht="15.6" x14ac:dyDescent="0.3">
      <c r="A14" s="5"/>
      <c r="B14" s="49"/>
      <c r="C14" s="49"/>
      <c r="D14" s="59"/>
      <c r="E14" s="47"/>
      <c r="F14" s="49"/>
      <c r="G14" s="49"/>
      <c r="H14" s="59"/>
    </row>
    <row r="15" spans="1:8" ht="15.6" x14ac:dyDescent="0.3">
      <c r="A15" s="5" t="s">
        <v>176</v>
      </c>
      <c r="B15" s="49">
        <v>862</v>
      </c>
      <c r="C15" s="49">
        <v>2228</v>
      </c>
      <c r="D15" s="81">
        <f t="shared" si="2"/>
        <v>0.38689407540394971</v>
      </c>
      <c r="E15" s="47"/>
      <c r="F15" s="49">
        <v>1151</v>
      </c>
      <c r="G15" s="49">
        <v>2725</v>
      </c>
      <c r="H15" s="81">
        <f t="shared" si="3"/>
        <v>0.42238532110091742</v>
      </c>
    </row>
    <row r="17" spans="1:1" ht="15.6" x14ac:dyDescent="0.3">
      <c r="A17" s="44" t="s">
        <v>106</v>
      </c>
    </row>
  </sheetData>
  <mergeCells count="2">
    <mergeCell ref="B3:D3"/>
    <mergeCell ref="F3:H3"/>
  </mergeCells>
  <pageMargins left="0.7" right="0.7" top="0.75" bottom="0.75" header="0.3" footer="0.3"/>
  <pageSetup orientation="landscape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9C145-E2A4-4035-86F6-F9DBE16E0F16}">
  <sheetPr>
    <pageSetUpPr fitToPage="1"/>
  </sheetPr>
  <dimension ref="A1:D43"/>
  <sheetViews>
    <sheetView workbookViewId="0">
      <selection activeCell="E36" sqref="E36"/>
    </sheetView>
  </sheetViews>
  <sheetFormatPr defaultRowHeight="14.4" x14ac:dyDescent="0.3"/>
  <cols>
    <col min="1" max="1" width="22.44140625" customWidth="1"/>
    <col min="2" max="2" width="39.77734375" customWidth="1"/>
    <col min="3" max="3" width="42" customWidth="1"/>
    <col min="4" max="4" width="3.109375" customWidth="1"/>
  </cols>
  <sheetData>
    <row r="1" spans="1:4" ht="21" x14ac:dyDescent="0.4">
      <c r="A1" s="19" t="s">
        <v>32</v>
      </c>
      <c r="B1" s="19"/>
      <c r="C1" s="19"/>
      <c r="D1" s="19"/>
    </row>
    <row r="3" spans="1:4" ht="21" x14ac:dyDescent="0.4">
      <c r="C3" s="101" t="s">
        <v>158</v>
      </c>
    </row>
    <row r="4" spans="1:4" ht="31.95" customHeight="1" x14ac:dyDescent="0.3">
      <c r="A4" s="22" t="s">
        <v>1</v>
      </c>
      <c r="B4" s="13" t="s">
        <v>218</v>
      </c>
      <c r="C4" s="13" t="s">
        <v>219</v>
      </c>
    </row>
    <row r="5" spans="1:4" ht="15.6" x14ac:dyDescent="0.3">
      <c r="A5" s="5" t="s">
        <v>143</v>
      </c>
      <c r="B5" s="49">
        <v>171</v>
      </c>
      <c r="C5" s="49">
        <v>53</v>
      </c>
    </row>
    <row r="6" spans="1:4" ht="15.6" x14ac:dyDescent="0.3">
      <c r="A6" s="5" t="s">
        <v>150</v>
      </c>
      <c r="B6" s="49">
        <v>1050</v>
      </c>
      <c r="C6" s="49">
        <v>53</v>
      </c>
    </row>
    <row r="7" spans="1:4" ht="15.6" x14ac:dyDescent="0.3">
      <c r="A7" s="5" t="s">
        <v>177</v>
      </c>
      <c r="B7" s="49">
        <v>1398</v>
      </c>
      <c r="C7" s="155">
        <v>0</v>
      </c>
    </row>
    <row r="8" spans="1:4" ht="15.6" x14ac:dyDescent="0.3">
      <c r="A8" s="5" t="s">
        <v>144</v>
      </c>
      <c r="B8" s="49">
        <v>365</v>
      </c>
      <c r="C8" s="49">
        <v>23</v>
      </c>
    </row>
    <row r="9" spans="1:4" ht="15.6" x14ac:dyDescent="0.3">
      <c r="A9" s="5" t="s">
        <v>140</v>
      </c>
      <c r="B9" s="49">
        <v>51</v>
      </c>
      <c r="C9" s="155">
        <v>0</v>
      </c>
    </row>
    <row r="10" spans="1:4" ht="15.6" x14ac:dyDescent="0.3">
      <c r="A10" s="5" t="s">
        <v>155</v>
      </c>
      <c r="B10" s="49">
        <v>600</v>
      </c>
      <c r="C10" s="49">
        <v>1</v>
      </c>
    </row>
    <row r="11" spans="1:4" ht="15.6" x14ac:dyDescent="0.3">
      <c r="A11" s="5" t="s">
        <v>147</v>
      </c>
      <c r="B11" s="49">
        <v>385</v>
      </c>
      <c r="C11" s="49">
        <v>44</v>
      </c>
    </row>
    <row r="12" spans="1:4" ht="15.6" x14ac:dyDescent="0.3">
      <c r="A12" s="5" t="s">
        <v>157</v>
      </c>
      <c r="B12" s="49">
        <v>783</v>
      </c>
      <c r="C12" s="155">
        <v>0</v>
      </c>
    </row>
    <row r="13" spans="1:4" ht="15.6" x14ac:dyDescent="0.3">
      <c r="A13" s="5" t="s">
        <v>142</v>
      </c>
      <c r="B13" s="49">
        <v>53</v>
      </c>
      <c r="C13" s="49">
        <v>12</v>
      </c>
    </row>
    <row r="14" spans="1:4" ht="15.6" x14ac:dyDescent="0.3">
      <c r="A14" s="5"/>
      <c r="B14" s="49"/>
      <c r="C14" s="49"/>
    </row>
    <row r="15" spans="1:4" ht="15.6" x14ac:dyDescent="0.3">
      <c r="A15" s="5" t="s">
        <v>176</v>
      </c>
      <c r="B15" s="49">
        <v>7869</v>
      </c>
      <c r="C15" s="49">
        <v>249</v>
      </c>
    </row>
    <row r="17" spans="1:3" x14ac:dyDescent="0.3">
      <c r="A17" s="22" t="s">
        <v>1</v>
      </c>
      <c r="B17" s="13" t="s">
        <v>160</v>
      </c>
      <c r="C17" s="13" t="s">
        <v>161</v>
      </c>
    </row>
    <row r="18" spans="1:3" ht="15.6" x14ac:dyDescent="0.3">
      <c r="A18" s="5" t="s">
        <v>143</v>
      </c>
      <c r="B18" s="49">
        <v>105</v>
      </c>
      <c r="C18" s="49">
        <v>17</v>
      </c>
    </row>
    <row r="19" spans="1:3" ht="15.6" x14ac:dyDescent="0.3">
      <c r="A19" s="5" t="s">
        <v>150</v>
      </c>
      <c r="B19" s="49">
        <v>511</v>
      </c>
      <c r="C19" s="49">
        <v>16</v>
      </c>
    </row>
    <row r="20" spans="1:3" ht="15.6" x14ac:dyDescent="0.3">
      <c r="A20" s="5" t="s">
        <v>177</v>
      </c>
      <c r="B20" s="49">
        <v>683</v>
      </c>
      <c r="C20" s="49" t="s">
        <v>123</v>
      </c>
    </row>
    <row r="21" spans="1:3" ht="15.6" x14ac:dyDescent="0.3">
      <c r="A21" s="5" t="s">
        <v>144</v>
      </c>
      <c r="B21" s="49">
        <v>194</v>
      </c>
      <c r="C21" s="49">
        <v>6</v>
      </c>
    </row>
    <row r="22" spans="1:3" ht="15.6" x14ac:dyDescent="0.3">
      <c r="A22" s="5" t="s">
        <v>140</v>
      </c>
      <c r="B22" s="49">
        <v>17</v>
      </c>
      <c r="C22" s="49" t="s">
        <v>123</v>
      </c>
    </row>
    <row r="23" spans="1:3" ht="15.6" x14ac:dyDescent="0.3">
      <c r="A23" s="5" t="s">
        <v>155</v>
      </c>
      <c r="B23" s="49">
        <v>236</v>
      </c>
      <c r="C23" s="49">
        <v>0</v>
      </c>
    </row>
    <row r="24" spans="1:3" ht="15.6" x14ac:dyDescent="0.3">
      <c r="A24" s="5" t="s">
        <v>147</v>
      </c>
      <c r="B24" s="49">
        <v>174</v>
      </c>
      <c r="C24" s="49">
        <v>14</v>
      </c>
    </row>
    <row r="25" spans="1:3" ht="15.6" x14ac:dyDescent="0.3">
      <c r="A25" s="5" t="s">
        <v>157</v>
      </c>
      <c r="B25" s="49">
        <v>307</v>
      </c>
      <c r="C25" s="49" t="s">
        <v>123</v>
      </c>
    </row>
    <row r="26" spans="1:3" ht="15.6" x14ac:dyDescent="0.3">
      <c r="A26" s="5" t="s">
        <v>142</v>
      </c>
      <c r="B26" s="49">
        <v>38</v>
      </c>
      <c r="C26" s="49">
        <v>6</v>
      </c>
    </row>
    <row r="27" spans="1:3" ht="15.6" x14ac:dyDescent="0.3">
      <c r="A27" s="5"/>
      <c r="B27" s="49"/>
      <c r="C27" s="49"/>
    </row>
    <row r="28" spans="1:3" ht="15.6" x14ac:dyDescent="0.3">
      <c r="A28" s="5" t="s">
        <v>176</v>
      </c>
      <c r="B28" s="49">
        <v>4950</v>
      </c>
      <c r="C28" s="49">
        <v>88</v>
      </c>
    </row>
    <row r="30" spans="1:3" ht="15.6" x14ac:dyDescent="0.3">
      <c r="A30" s="94" t="s">
        <v>126</v>
      </c>
      <c r="B30" s="21"/>
    </row>
    <row r="31" spans="1:3" ht="21" x14ac:dyDescent="0.4">
      <c r="A31" s="192" t="s">
        <v>159</v>
      </c>
      <c r="B31" s="192"/>
    </row>
    <row r="32" spans="1:3" ht="54.45" customHeight="1" x14ac:dyDescent="0.3">
      <c r="A32" s="22" t="s">
        <v>1</v>
      </c>
      <c r="B32" s="13" t="s">
        <v>128</v>
      </c>
      <c r="C32" s="13" t="s">
        <v>127</v>
      </c>
    </row>
    <row r="33" spans="1:3" ht="15.6" x14ac:dyDescent="0.3">
      <c r="A33" s="5" t="s">
        <v>143</v>
      </c>
      <c r="B33" s="61">
        <f>(B18/B5)</f>
        <v>0.61403508771929827</v>
      </c>
      <c r="C33" s="61">
        <f>(C18/C5)</f>
        <v>0.32075471698113206</v>
      </c>
    </row>
    <row r="34" spans="1:3" ht="15.6" x14ac:dyDescent="0.3">
      <c r="A34" s="5" t="s">
        <v>150</v>
      </c>
      <c r="B34" s="61">
        <f t="shared" ref="B34:C43" si="0">(B19/B6)</f>
        <v>0.48666666666666669</v>
      </c>
      <c r="C34" s="61">
        <f t="shared" si="0"/>
        <v>0.30188679245283018</v>
      </c>
    </row>
    <row r="35" spans="1:3" ht="15.6" x14ac:dyDescent="0.3">
      <c r="A35" s="5" t="s">
        <v>177</v>
      </c>
      <c r="B35" s="61">
        <f t="shared" si="0"/>
        <v>0.48855507868383402</v>
      </c>
      <c r="C35" s="61" t="s">
        <v>123</v>
      </c>
    </row>
    <row r="36" spans="1:3" ht="15.6" x14ac:dyDescent="0.3">
      <c r="A36" s="5" t="s">
        <v>144</v>
      </c>
      <c r="B36" s="61">
        <f t="shared" si="0"/>
        <v>0.53150684931506853</v>
      </c>
      <c r="C36" s="61">
        <f t="shared" si="0"/>
        <v>0.2608695652173913</v>
      </c>
    </row>
    <row r="37" spans="1:3" ht="15.6" x14ac:dyDescent="0.3">
      <c r="A37" s="5" t="s">
        <v>140</v>
      </c>
      <c r="B37" s="61">
        <f t="shared" si="0"/>
        <v>0.33333333333333331</v>
      </c>
      <c r="C37" s="61" t="s">
        <v>123</v>
      </c>
    </row>
    <row r="38" spans="1:3" ht="15.6" x14ac:dyDescent="0.3">
      <c r="A38" s="5" t="s">
        <v>155</v>
      </c>
      <c r="B38" s="61">
        <f t="shared" si="0"/>
        <v>0.39333333333333331</v>
      </c>
      <c r="C38" s="61">
        <f t="shared" si="0"/>
        <v>0</v>
      </c>
    </row>
    <row r="39" spans="1:3" ht="15.6" x14ac:dyDescent="0.3">
      <c r="A39" s="5" t="s">
        <v>147</v>
      </c>
      <c r="B39" s="61">
        <f t="shared" si="0"/>
        <v>0.45194805194805193</v>
      </c>
      <c r="C39" s="61">
        <f t="shared" si="0"/>
        <v>0.31818181818181818</v>
      </c>
    </row>
    <row r="40" spans="1:3" ht="15.6" x14ac:dyDescent="0.3">
      <c r="A40" s="5" t="s">
        <v>157</v>
      </c>
      <c r="B40" s="61">
        <f t="shared" si="0"/>
        <v>0.39208173690932313</v>
      </c>
      <c r="C40" s="61" t="s">
        <v>123</v>
      </c>
    </row>
    <row r="41" spans="1:3" ht="15.6" x14ac:dyDescent="0.3">
      <c r="A41" s="5" t="s">
        <v>142</v>
      </c>
      <c r="B41" s="61">
        <f t="shared" si="0"/>
        <v>0.71698113207547165</v>
      </c>
      <c r="C41" s="61">
        <f t="shared" si="0"/>
        <v>0.5</v>
      </c>
    </row>
    <row r="42" spans="1:3" ht="15.6" x14ac:dyDescent="0.3">
      <c r="A42" s="5"/>
      <c r="B42" s="61"/>
      <c r="C42" s="61"/>
    </row>
    <row r="43" spans="1:3" ht="15.6" x14ac:dyDescent="0.3">
      <c r="A43" s="5" t="s">
        <v>176</v>
      </c>
      <c r="B43" s="61">
        <f t="shared" si="0"/>
        <v>0.62905070529927565</v>
      </c>
      <c r="C43" s="61">
        <f t="shared" si="0"/>
        <v>0.3534136546184739</v>
      </c>
    </row>
  </sheetData>
  <mergeCells count="1">
    <mergeCell ref="A31:B31"/>
  </mergeCells>
  <pageMargins left="0.7" right="0.7" top="0.75" bottom="0.75" header="0.3" footer="0.3"/>
  <pageSetup scale="67" orientation="landscape" horizont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43954-BFA9-472A-BDCF-FFE30D6367BF}">
  <sheetPr>
    <pageSetUpPr fitToPage="1"/>
  </sheetPr>
  <dimension ref="A1:J30"/>
  <sheetViews>
    <sheetView topLeftCell="A7" workbookViewId="0">
      <selection activeCell="I23" sqref="I23"/>
    </sheetView>
  </sheetViews>
  <sheetFormatPr defaultRowHeight="14.4" x14ac:dyDescent="0.3"/>
  <cols>
    <col min="1" max="1" width="12.21875" customWidth="1"/>
    <col min="2" max="2" width="15.21875" customWidth="1"/>
    <col min="3" max="3" width="18.21875" customWidth="1"/>
    <col min="4" max="4" width="16.88671875" customWidth="1"/>
    <col min="5" max="5" width="17.21875" customWidth="1"/>
    <col min="6" max="6" width="18.109375" customWidth="1"/>
    <col min="7" max="7" width="11" customWidth="1"/>
    <col min="8" max="8" width="15.77734375" customWidth="1"/>
    <col min="9" max="9" width="18.33203125" bestFit="1" customWidth="1"/>
    <col min="10" max="10" width="11" bestFit="1" customWidth="1"/>
  </cols>
  <sheetData>
    <row r="1" spans="1:10" ht="21" x14ac:dyDescent="0.4">
      <c r="A1" s="19" t="s">
        <v>220</v>
      </c>
      <c r="B1" s="19"/>
      <c r="C1" s="19"/>
    </row>
    <row r="2" spans="1:10" ht="21" x14ac:dyDescent="0.4">
      <c r="A2" s="19" t="s">
        <v>50</v>
      </c>
      <c r="B2" s="19"/>
      <c r="C2" s="19"/>
    </row>
    <row r="4" spans="1:10" x14ac:dyDescent="0.3">
      <c r="B4" s="193" t="s">
        <v>44</v>
      </c>
      <c r="C4" s="193"/>
      <c r="D4" s="193"/>
      <c r="E4" s="194" t="s">
        <v>47</v>
      </c>
      <c r="F4" s="194"/>
      <c r="G4" s="194"/>
      <c r="H4" s="175" t="s">
        <v>49</v>
      </c>
      <c r="I4" s="175"/>
      <c r="J4" s="175"/>
    </row>
    <row r="5" spans="1:10" x14ac:dyDescent="0.3">
      <c r="A5" s="39" t="s">
        <v>1</v>
      </c>
      <c r="B5" s="35" t="s">
        <v>45</v>
      </c>
      <c r="C5" s="35" t="s">
        <v>46</v>
      </c>
      <c r="D5" s="36" t="s">
        <v>24</v>
      </c>
      <c r="E5" s="37" t="s">
        <v>45</v>
      </c>
      <c r="F5" s="37" t="s">
        <v>46</v>
      </c>
      <c r="G5" s="37" t="s">
        <v>48</v>
      </c>
      <c r="H5" s="34" t="s">
        <v>45</v>
      </c>
      <c r="I5" s="34" t="s">
        <v>46</v>
      </c>
      <c r="J5" s="34" t="s">
        <v>24</v>
      </c>
    </row>
    <row r="6" spans="1:10" x14ac:dyDescent="0.3">
      <c r="A6" s="5" t="s">
        <v>143</v>
      </c>
      <c r="B6" s="6">
        <v>668</v>
      </c>
      <c r="C6" s="6">
        <v>118070</v>
      </c>
      <c r="D6" s="6">
        <f t="shared" ref="D6:D14" si="0">SUM(B6:C6)</f>
        <v>118738</v>
      </c>
      <c r="E6" s="6">
        <v>2596</v>
      </c>
      <c r="F6" s="6">
        <v>89187</v>
      </c>
      <c r="G6" s="6">
        <f t="shared" ref="G6:G14" si="1">SUM(E6:F6)</f>
        <v>91783</v>
      </c>
      <c r="H6" s="6">
        <v>0</v>
      </c>
      <c r="I6" s="6">
        <v>79558</v>
      </c>
      <c r="J6" s="38">
        <f t="shared" ref="J6:J14" si="2">SUM(H6:I6)</f>
        <v>79558</v>
      </c>
    </row>
    <row r="7" spans="1:10" x14ac:dyDescent="0.3">
      <c r="A7" s="5" t="s">
        <v>150</v>
      </c>
      <c r="B7" s="6">
        <v>130139</v>
      </c>
      <c r="C7" s="6">
        <v>94573</v>
      </c>
      <c r="D7" s="6">
        <f t="shared" si="0"/>
        <v>224712</v>
      </c>
      <c r="E7" s="6">
        <v>133048</v>
      </c>
      <c r="F7" s="6">
        <v>75991</v>
      </c>
      <c r="G7" s="6">
        <f t="shared" si="1"/>
        <v>209039</v>
      </c>
      <c r="H7" s="6">
        <v>862874</v>
      </c>
      <c r="I7" s="6">
        <v>141003</v>
      </c>
      <c r="J7" s="38">
        <f t="shared" si="2"/>
        <v>1003877</v>
      </c>
    </row>
    <row r="8" spans="1:10" x14ac:dyDescent="0.3">
      <c r="A8" s="5" t="s">
        <v>177</v>
      </c>
      <c r="B8" s="6">
        <v>1613640</v>
      </c>
      <c r="C8" s="6">
        <v>255409</v>
      </c>
      <c r="D8" s="6">
        <f t="shared" si="0"/>
        <v>1869049</v>
      </c>
      <c r="E8" s="6">
        <v>448723</v>
      </c>
      <c r="F8" s="6">
        <v>158084</v>
      </c>
      <c r="G8" s="6">
        <f t="shared" si="1"/>
        <v>606807</v>
      </c>
      <c r="H8" s="6">
        <v>768438</v>
      </c>
      <c r="I8" s="6">
        <v>102553</v>
      </c>
      <c r="J8" s="38">
        <f t="shared" si="2"/>
        <v>870991</v>
      </c>
    </row>
    <row r="9" spans="1:10" x14ac:dyDescent="0.3">
      <c r="A9" s="5" t="s">
        <v>144</v>
      </c>
      <c r="B9" s="6">
        <v>71257</v>
      </c>
      <c r="C9" s="6">
        <v>32462</v>
      </c>
      <c r="D9" s="6">
        <f t="shared" si="0"/>
        <v>103719</v>
      </c>
      <c r="E9" s="6">
        <v>41729</v>
      </c>
      <c r="F9" s="6">
        <v>22932</v>
      </c>
      <c r="G9" s="6">
        <f t="shared" si="1"/>
        <v>64661</v>
      </c>
      <c r="H9" s="6">
        <v>154520</v>
      </c>
      <c r="I9" s="6">
        <v>31603</v>
      </c>
      <c r="J9" s="38">
        <f t="shared" si="2"/>
        <v>186123</v>
      </c>
    </row>
    <row r="10" spans="1:10" x14ac:dyDescent="0.3">
      <c r="A10" s="5" t="s">
        <v>140</v>
      </c>
      <c r="B10" s="6">
        <v>123384</v>
      </c>
      <c r="C10" s="6">
        <v>12719</v>
      </c>
      <c r="D10" s="6">
        <f t="shared" si="0"/>
        <v>136103</v>
      </c>
      <c r="E10" s="6">
        <v>39447</v>
      </c>
      <c r="F10" s="6">
        <v>7285</v>
      </c>
      <c r="G10" s="6">
        <f t="shared" si="1"/>
        <v>46732</v>
      </c>
      <c r="H10" s="6">
        <v>91531</v>
      </c>
      <c r="I10" s="6">
        <v>12084</v>
      </c>
      <c r="J10" s="38">
        <f t="shared" si="2"/>
        <v>103615</v>
      </c>
    </row>
    <row r="11" spans="1:10" x14ac:dyDescent="0.3">
      <c r="A11" s="5" t="s">
        <v>155</v>
      </c>
      <c r="B11" s="6">
        <v>222610</v>
      </c>
      <c r="C11" s="6">
        <v>68756</v>
      </c>
      <c r="D11" s="6">
        <f t="shared" si="0"/>
        <v>291366</v>
      </c>
      <c r="E11" s="6">
        <v>65141</v>
      </c>
      <c r="F11" s="6">
        <v>51450</v>
      </c>
      <c r="G11" s="6">
        <f t="shared" si="1"/>
        <v>116591</v>
      </c>
      <c r="H11" s="6">
        <v>75182</v>
      </c>
      <c r="I11" s="6">
        <v>67537</v>
      </c>
      <c r="J11" s="38">
        <f t="shared" si="2"/>
        <v>142719</v>
      </c>
    </row>
    <row r="12" spans="1:10" x14ac:dyDescent="0.3">
      <c r="A12" s="5" t="s">
        <v>147</v>
      </c>
      <c r="B12" s="6">
        <v>619899</v>
      </c>
      <c r="C12" s="6">
        <v>17415</v>
      </c>
      <c r="D12" s="6">
        <f t="shared" si="0"/>
        <v>637314</v>
      </c>
      <c r="E12" s="6">
        <v>68340</v>
      </c>
      <c r="F12" s="6">
        <v>10209</v>
      </c>
      <c r="G12" s="6">
        <f t="shared" si="1"/>
        <v>78549</v>
      </c>
      <c r="H12" s="6">
        <v>92284</v>
      </c>
      <c r="I12" s="6">
        <v>3490</v>
      </c>
      <c r="J12" s="38">
        <f t="shared" si="2"/>
        <v>95774</v>
      </c>
    </row>
    <row r="13" spans="1:10" x14ac:dyDescent="0.3">
      <c r="A13" s="5" t="s">
        <v>157</v>
      </c>
      <c r="B13" s="6">
        <v>319419</v>
      </c>
      <c r="C13" s="6">
        <v>16682</v>
      </c>
      <c r="D13" s="6">
        <f t="shared" si="0"/>
        <v>336101</v>
      </c>
      <c r="E13" s="6">
        <v>94806</v>
      </c>
      <c r="F13" s="6">
        <v>27312</v>
      </c>
      <c r="G13" s="6">
        <f t="shared" si="1"/>
        <v>122118</v>
      </c>
      <c r="H13" s="6">
        <v>105785</v>
      </c>
      <c r="I13" s="6">
        <v>36468</v>
      </c>
      <c r="J13" s="38">
        <f t="shared" si="2"/>
        <v>142253</v>
      </c>
    </row>
    <row r="14" spans="1:10" x14ac:dyDescent="0.3">
      <c r="A14" s="5" t="s">
        <v>142</v>
      </c>
      <c r="B14" s="6">
        <v>158657</v>
      </c>
      <c r="C14" s="6">
        <v>24034</v>
      </c>
      <c r="D14" s="6">
        <f t="shared" si="0"/>
        <v>182691</v>
      </c>
      <c r="E14" s="6">
        <v>99463</v>
      </c>
      <c r="F14" s="6">
        <v>12881</v>
      </c>
      <c r="G14" s="6">
        <f t="shared" si="1"/>
        <v>112344</v>
      </c>
      <c r="H14" s="6">
        <v>66401</v>
      </c>
      <c r="I14" s="6">
        <v>21194</v>
      </c>
      <c r="J14" s="38">
        <f t="shared" si="2"/>
        <v>87595</v>
      </c>
    </row>
    <row r="15" spans="1:10" x14ac:dyDescent="0.3">
      <c r="A15" s="5"/>
      <c r="B15" s="6"/>
      <c r="C15" s="6"/>
      <c r="D15" s="6"/>
      <c r="E15" s="6"/>
      <c r="F15" s="6"/>
      <c r="G15" s="6"/>
      <c r="H15" s="6"/>
      <c r="I15" s="6"/>
      <c r="J15" s="38"/>
    </row>
    <row r="16" spans="1:10" x14ac:dyDescent="0.3">
      <c r="A16" s="5" t="s">
        <v>176</v>
      </c>
      <c r="B16" s="6">
        <v>2059128</v>
      </c>
      <c r="C16" s="6">
        <v>431960</v>
      </c>
      <c r="D16" s="6">
        <f>SUM(B16:C16)</f>
        <v>2491088</v>
      </c>
      <c r="E16" s="6">
        <v>1053987</v>
      </c>
      <c r="F16" s="6">
        <v>333079</v>
      </c>
      <c r="G16" s="6">
        <f>SUM(E16:F16)</f>
        <v>1387066</v>
      </c>
      <c r="H16" s="6">
        <v>2551181</v>
      </c>
      <c r="I16" s="6">
        <v>319187</v>
      </c>
      <c r="J16" s="38">
        <f>SUM(H16:I16)</f>
        <v>2870368</v>
      </c>
    </row>
    <row r="18" spans="1:6" ht="21" x14ac:dyDescent="0.4">
      <c r="B18" s="195" t="s">
        <v>107</v>
      </c>
      <c r="C18" s="195"/>
      <c r="D18" s="195"/>
      <c r="E18" s="195"/>
      <c r="F18" s="96" t="s">
        <v>129</v>
      </c>
    </row>
    <row r="19" spans="1:6" x14ac:dyDescent="0.3">
      <c r="A19" s="82" t="s">
        <v>1</v>
      </c>
      <c r="B19" s="74" t="s">
        <v>44</v>
      </c>
      <c r="C19" s="75" t="s">
        <v>47</v>
      </c>
      <c r="D19" s="95" t="s">
        <v>49</v>
      </c>
      <c r="E19" s="2" t="s">
        <v>48</v>
      </c>
      <c r="F19" s="97" t="s">
        <v>130</v>
      </c>
    </row>
    <row r="20" spans="1:6" x14ac:dyDescent="0.3">
      <c r="A20" s="5" t="s">
        <v>143</v>
      </c>
      <c r="B20" s="6">
        <v>118738</v>
      </c>
      <c r="C20" s="6">
        <v>91783</v>
      </c>
      <c r="D20" s="38">
        <v>79558</v>
      </c>
      <c r="E20" s="6">
        <f t="shared" ref="E20:E28" si="3">SUM(B20:D20)</f>
        <v>290079</v>
      </c>
      <c r="F20" s="20">
        <f>(E20*0.15)</f>
        <v>43511.85</v>
      </c>
    </row>
    <row r="21" spans="1:6" x14ac:dyDescent="0.3">
      <c r="A21" s="5" t="s">
        <v>150</v>
      </c>
      <c r="B21" s="6">
        <v>224712</v>
      </c>
      <c r="C21" s="6">
        <v>209039</v>
      </c>
      <c r="D21" s="38">
        <v>1003877</v>
      </c>
      <c r="E21" s="6">
        <f t="shared" si="3"/>
        <v>1437628</v>
      </c>
      <c r="F21" s="20">
        <f t="shared" ref="F21:F25" si="4">(E21*0.15)</f>
        <v>215644.19999999998</v>
      </c>
    </row>
    <row r="22" spans="1:6" x14ac:dyDescent="0.3">
      <c r="A22" s="5" t="s">
        <v>177</v>
      </c>
      <c r="B22" s="6">
        <v>1869049</v>
      </c>
      <c r="C22" s="6">
        <v>606807</v>
      </c>
      <c r="D22" s="38">
        <v>870991</v>
      </c>
      <c r="E22" s="6">
        <f t="shared" si="3"/>
        <v>3346847</v>
      </c>
      <c r="F22" s="20">
        <f t="shared" si="4"/>
        <v>502027.05</v>
      </c>
    </row>
    <row r="23" spans="1:6" x14ac:dyDescent="0.3">
      <c r="A23" s="5" t="s">
        <v>144</v>
      </c>
      <c r="B23" s="6">
        <v>103719</v>
      </c>
      <c r="C23" s="6">
        <v>64661</v>
      </c>
      <c r="D23" s="38">
        <v>186123</v>
      </c>
      <c r="E23" s="6">
        <f t="shared" si="3"/>
        <v>354503</v>
      </c>
      <c r="F23" s="20">
        <f t="shared" si="4"/>
        <v>53175.45</v>
      </c>
    </row>
    <row r="24" spans="1:6" x14ac:dyDescent="0.3">
      <c r="A24" s="5" t="s">
        <v>140</v>
      </c>
      <c r="B24" s="6">
        <v>136103</v>
      </c>
      <c r="C24" s="6">
        <v>46732</v>
      </c>
      <c r="D24" s="38">
        <v>103615</v>
      </c>
      <c r="E24" s="6">
        <f t="shared" si="3"/>
        <v>286450</v>
      </c>
      <c r="F24" s="20">
        <f t="shared" si="4"/>
        <v>42967.5</v>
      </c>
    </row>
    <row r="25" spans="1:6" x14ac:dyDescent="0.3">
      <c r="A25" s="5" t="s">
        <v>155</v>
      </c>
      <c r="B25" s="6">
        <v>291366</v>
      </c>
      <c r="C25" s="6">
        <v>116591</v>
      </c>
      <c r="D25" s="38">
        <v>142719</v>
      </c>
      <c r="E25" s="6">
        <f t="shared" si="3"/>
        <v>550676</v>
      </c>
      <c r="F25" s="20">
        <f t="shared" si="4"/>
        <v>82601.399999999994</v>
      </c>
    </row>
    <row r="26" spans="1:6" x14ac:dyDescent="0.3">
      <c r="A26" s="5" t="s">
        <v>147</v>
      </c>
      <c r="B26" s="6">
        <v>637314</v>
      </c>
      <c r="C26" s="6">
        <v>78549</v>
      </c>
      <c r="D26" s="38">
        <v>95774</v>
      </c>
      <c r="E26" s="6">
        <f t="shared" si="3"/>
        <v>811637</v>
      </c>
      <c r="F26" s="20">
        <f t="shared" ref="F26:F30" si="5">(E26*0.15)</f>
        <v>121745.54999999999</v>
      </c>
    </row>
    <row r="27" spans="1:6" x14ac:dyDescent="0.3">
      <c r="A27" s="5" t="s">
        <v>157</v>
      </c>
      <c r="B27" s="14">
        <v>336101</v>
      </c>
      <c r="C27" s="14">
        <v>122118</v>
      </c>
      <c r="D27" s="38">
        <v>142253</v>
      </c>
      <c r="E27" s="14">
        <f t="shared" si="3"/>
        <v>600472</v>
      </c>
      <c r="F27" s="20">
        <f t="shared" si="5"/>
        <v>90070.8</v>
      </c>
    </row>
    <row r="28" spans="1:6" x14ac:dyDescent="0.3">
      <c r="A28" s="5" t="s">
        <v>142</v>
      </c>
      <c r="B28" s="14">
        <v>182691</v>
      </c>
      <c r="C28" s="14">
        <v>112344</v>
      </c>
      <c r="D28" s="38">
        <v>87595</v>
      </c>
      <c r="E28" s="14">
        <f t="shared" si="3"/>
        <v>382630</v>
      </c>
      <c r="F28" s="20">
        <f t="shared" si="5"/>
        <v>57394.5</v>
      </c>
    </row>
    <row r="29" spans="1:6" x14ac:dyDescent="0.3">
      <c r="A29" s="5"/>
      <c r="B29" s="6"/>
      <c r="C29" s="6"/>
      <c r="D29" s="38"/>
      <c r="E29" s="6"/>
      <c r="F29" s="20">
        <f t="shared" si="5"/>
        <v>0</v>
      </c>
    </row>
    <row r="30" spans="1:6" x14ac:dyDescent="0.3">
      <c r="A30" s="5" t="s">
        <v>176</v>
      </c>
      <c r="B30" s="6">
        <v>2491088</v>
      </c>
      <c r="C30" s="6">
        <v>1387066</v>
      </c>
      <c r="D30" s="38">
        <v>2870368</v>
      </c>
      <c r="E30" s="6">
        <f>SUM(B30:D30)</f>
        <v>6748522</v>
      </c>
      <c r="F30" s="20">
        <f t="shared" si="5"/>
        <v>1012278.2999999999</v>
      </c>
    </row>
  </sheetData>
  <mergeCells count="4">
    <mergeCell ref="B4:D4"/>
    <mergeCell ref="E4:G4"/>
    <mergeCell ref="H4:J4"/>
    <mergeCell ref="B18:E18"/>
  </mergeCells>
  <pageMargins left="0.7" right="0.7" top="0.75" bottom="0.75" header="0.3" footer="0.3"/>
  <pageSetup scale="79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BD3C7-9752-40E4-AED6-415D680DE156}">
  <sheetPr>
    <pageSetUpPr fitToPage="1"/>
  </sheetPr>
  <dimension ref="A1:AA49"/>
  <sheetViews>
    <sheetView topLeftCell="Q13" workbookViewId="0">
      <selection activeCell="AA5" sqref="AA5"/>
    </sheetView>
  </sheetViews>
  <sheetFormatPr defaultRowHeight="14.4" x14ac:dyDescent="0.3"/>
  <cols>
    <col min="1" max="1" width="15.77734375" customWidth="1"/>
    <col min="3" max="4" width="10.33203125" customWidth="1"/>
    <col min="6" max="6" width="10.109375" customWidth="1"/>
    <col min="7" max="12" width="9.33203125" customWidth="1"/>
    <col min="13" max="13" width="9.6640625" bestFit="1" customWidth="1"/>
    <col min="14" max="14" width="2.77734375" customWidth="1"/>
    <col min="15" max="15" width="13.77734375" customWidth="1"/>
    <col min="16" max="16" width="9.5546875" bestFit="1" customWidth="1"/>
    <col min="17" max="17" width="9.5546875" customWidth="1"/>
    <col min="18" max="18" width="9.77734375" customWidth="1"/>
    <col min="19" max="24" width="9.5546875" bestFit="1" customWidth="1"/>
    <col min="25" max="26" width="9.5546875" customWidth="1"/>
    <col min="27" max="27" width="11" bestFit="1" customWidth="1"/>
  </cols>
  <sheetData>
    <row r="1" spans="1:27" ht="21" x14ac:dyDescent="0.4">
      <c r="A1" s="19" t="s">
        <v>303</v>
      </c>
      <c r="B1" s="19"/>
      <c r="C1" s="19"/>
      <c r="O1" s="18" t="s">
        <v>313</v>
      </c>
    </row>
    <row r="3" spans="1:27" x14ac:dyDescent="0.3">
      <c r="B3" s="171" t="s">
        <v>104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3"/>
      <c r="N3" s="76"/>
      <c r="P3" s="171" t="s">
        <v>11</v>
      </c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3"/>
    </row>
    <row r="4" spans="1:27" x14ac:dyDescent="0.3">
      <c r="A4" s="22" t="s">
        <v>1</v>
      </c>
      <c r="B4" s="27" t="s">
        <v>98</v>
      </c>
      <c r="C4" s="27" t="s">
        <v>99</v>
      </c>
      <c r="D4" s="27" t="s">
        <v>100</v>
      </c>
      <c r="E4" s="27" t="s">
        <v>101</v>
      </c>
      <c r="F4" s="27" t="s">
        <v>102</v>
      </c>
      <c r="G4" s="27" t="s">
        <v>103</v>
      </c>
      <c r="H4" s="27" t="s">
        <v>118</v>
      </c>
      <c r="I4" s="27" t="s">
        <v>124</v>
      </c>
      <c r="J4" s="27" t="s">
        <v>180</v>
      </c>
      <c r="K4" s="27" t="s">
        <v>300</v>
      </c>
      <c r="L4" s="27" t="s">
        <v>301</v>
      </c>
      <c r="M4" s="27" t="s">
        <v>24</v>
      </c>
      <c r="N4" s="76"/>
      <c r="O4" s="22" t="s">
        <v>1</v>
      </c>
      <c r="P4" s="27" t="s">
        <v>98</v>
      </c>
      <c r="Q4" s="27" t="s">
        <v>99</v>
      </c>
      <c r="R4" s="27" t="s">
        <v>100</v>
      </c>
      <c r="S4" s="27" t="s">
        <v>101</v>
      </c>
      <c r="T4" s="27" t="s">
        <v>102</v>
      </c>
      <c r="U4" s="27" t="s">
        <v>103</v>
      </c>
      <c r="V4" s="27" t="s">
        <v>118</v>
      </c>
      <c r="W4" s="27" t="s">
        <v>124</v>
      </c>
      <c r="X4" s="27" t="s">
        <v>180</v>
      </c>
      <c r="Y4" s="27" t="s">
        <v>300</v>
      </c>
      <c r="Z4" s="27" t="s">
        <v>301</v>
      </c>
      <c r="AA4" s="27" t="s">
        <v>24</v>
      </c>
    </row>
    <row r="5" spans="1:27" x14ac:dyDescent="0.3">
      <c r="A5" s="5" t="s">
        <v>143</v>
      </c>
      <c r="B5" s="6">
        <v>3554</v>
      </c>
      <c r="C5" s="6">
        <v>2801</v>
      </c>
      <c r="D5" s="6">
        <v>3835</v>
      </c>
      <c r="E5" s="6">
        <v>3472</v>
      </c>
      <c r="F5" s="6">
        <v>5421</v>
      </c>
      <c r="G5" s="6">
        <v>6193</v>
      </c>
      <c r="H5" s="6">
        <v>5327</v>
      </c>
      <c r="I5" s="6">
        <v>3017</v>
      </c>
      <c r="J5" s="6">
        <v>4842</v>
      </c>
      <c r="K5" s="6">
        <v>3460</v>
      </c>
      <c r="L5" s="6">
        <v>5393</v>
      </c>
      <c r="M5" s="90">
        <f t="shared" ref="M5:M10" si="0">SUM(B5:L5)</f>
        <v>47315</v>
      </c>
      <c r="N5" s="76"/>
      <c r="O5" s="5" t="s">
        <v>143</v>
      </c>
      <c r="P5" s="6">
        <v>9266</v>
      </c>
      <c r="Q5" s="6">
        <v>7149</v>
      </c>
      <c r="R5" s="6">
        <v>4914</v>
      </c>
      <c r="S5" s="6">
        <v>7630</v>
      </c>
      <c r="T5" s="6">
        <v>8492</v>
      </c>
      <c r="U5" s="6">
        <v>12838</v>
      </c>
      <c r="V5" s="6">
        <v>9369</v>
      </c>
      <c r="W5" s="6">
        <v>6862</v>
      </c>
      <c r="X5" s="6">
        <v>8494</v>
      </c>
      <c r="Y5" s="6">
        <v>5507</v>
      </c>
      <c r="Z5" s="6">
        <v>7473</v>
      </c>
      <c r="AA5" s="90">
        <f t="shared" ref="AA5:AA10" si="1">SUM(P5:Z5)</f>
        <v>87994</v>
      </c>
    </row>
    <row r="6" spans="1:27" x14ac:dyDescent="0.3">
      <c r="A6" s="5" t="s">
        <v>150</v>
      </c>
      <c r="B6" s="6">
        <v>5249</v>
      </c>
      <c r="C6" s="6">
        <v>5511</v>
      </c>
      <c r="D6" s="6">
        <v>4598</v>
      </c>
      <c r="E6" s="6">
        <v>4840</v>
      </c>
      <c r="F6" s="6">
        <v>5243</v>
      </c>
      <c r="G6" s="6">
        <v>8155</v>
      </c>
      <c r="H6" s="6">
        <v>4516</v>
      </c>
      <c r="I6" s="6">
        <v>6404</v>
      </c>
      <c r="J6" s="6">
        <v>9391</v>
      </c>
      <c r="K6" s="6">
        <v>5262</v>
      </c>
      <c r="L6" s="6">
        <v>6329</v>
      </c>
      <c r="M6" s="90">
        <f t="shared" si="0"/>
        <v>65498</v>
      </c>
      <c r="N6" s="76"/>
      <c r="O6" s="5" t="s">
        <v>150</v>
      </c>
      <c r="P6" s="6">
        <v>29112</v>
      </c>
      <c r="Q6" s="6">
        <v>28770</v>
      </c>
      <c r="R6" s="6">
        <v>28289</v>
      </c>
      <c r="S6" s="6">
        <v>31976</v>
      </c>
      <c r="T6" s="6">
        <v>35758</v>
      </c>
      <c r="U6" s="6">
        <v>39294</v>
      </c>
      <c r="V6" s="6">
        <v>34292</v>
      </c>
      <c r="W6" s="6">
        <v>32054</v>
      </c>
      <c r="X6" s="6">
        <v>33208</v>
      </c>
      <c r="Y6" s="6">
        <v>27429</v>
      </c>
      <c r="Z6" s="6">
        <v>31748</v>
      </c>
      <c r="AA6" s="90">
        <f t="shared" si="1"/>
        <v>351930</v>
      </c>
    </row>
    <row r="7" spans="1:27" x14ac:dyDescent="0.3">
      <c r="A7" s="5" t="s">
        <v>177</v>
      </c>
      <c r="B7" s="6">
        <v>13083</v>
      </c>
      <c r="C7" s="6">
        <v>9435</v>
      </c>
      <c r="D7" s="6">
        <v>13277</v>
      </c>
      <c r="E7" s="6">
        <v>13107</v>
      </c>
      <c r="F7" s="6">
        <v>10186</v>
      </c>
      <c r="G7" s="6">
        <v>12474</v>
      </c>
      <c r="H7" s="6">
        <v>13653</v>
      </c>
      <c r="I7" s="6">
        <v>12496</v>
      </c>
      <c r="J7" s="6">
        <v>11927</v>
      </c>
      <c r="K7" s="6">
        <v>10586</v>
      </c>
      <c r="L7" s="6">
        <v>9545</v>
      </c>
      <c r="M7" s="90">
        <f t="shared" si="0"/>
        <v>129769</v>
      </c>
      <c r="N7" s="76"/>
      <c r="O7" s="5" t="s">
        <v>177</v>
      </c>
      <c r="P7" s="6">
        <v>30759</v>
      </c>
      <c r="Q7" s="6">
        <v>33440</v>
      </c>
      <c r="R7" s="6">
        <v>37186</v>
      </c>
      <c r="S7" s="6">
        <v>37802</v>
      </c>
      <c r="T7" s="6">
        <v>39697</v>
      </c>
      <c r="U7" s="6">
        <v>49235</v>
      </c>
      <c r="V7" s="6">
        <v>39595</v>
      </c>
      <c r="W7" s="6">
        <v>32357</v>
      </c>
      <c r="X7" s="6">
        <v>38422</v>
      </c>
      <c r="Y7" s="6">
        <v>38780</v>
      </c>
      <c r="Z7" s="6">
        <v>47578</v>
      </c>
      <c r="AA7" s="90">
        <f t="shared" si="1"/>
        <v>424851</v>
      </c>
    </row>
    <row r="8" spans="1:27" x14ac:dyDescent="0.3">
      <c r="A8" s="5" t="s">
        <v>144</v>
      </c>
      <c r="B8" s="6">
        <v>2328</v>
      </c>
      <c r="C8" s="6">
        <v>2427</v>
      </c>
      <c r="D8" s="6">
        <v>2157</v>
      </c>
      <c r="E8" s="6">
        <v>1950</v>
      </c>
      <c r="F8" s="6">
        <v>1327</v>
      </c>
      <c r="G8" s="6">
        <v>3007</v>
      </c>
      <c r="H8" s="6">
        <v>1253</v>
      </c>
      <c r="I8" s="6">
        <v>1380</v>
      </c>
      <c r="J8" s="6">
        <v>1234</v>
      </c>
      <c r="K8" s="79">
        <v>11331</v>
      </c>
      <c r="L8" s="6">
        <v>1077</v>
      </c>
      <c r="M8" s="90">
        <f t="shared" si="0"/>
        <v>29471</v>
      </c>
      <c r="N8" s="76"/>
      <c r="O8" s="5" t="s">
        <v>144</v>
      </c>
      <c r="P8" s="6">
        <v>3872</v>
      </c>
      <c r="Q8" s="6">
        <v>7336</v>
      </c>
      <c r="R8" s="6">
        <v>8696</v>
      </c>
      <c r="S8" s="6">
        <v>6238</v>
      </c>
      <c r="T8" s="6">
        <v>6700</v>
      </c>
      <c r="U8" s="6">
        <v>7272</v>
      </c>
      <c r="V8" s="6">
        <v>6108</v>
      </c>
      <c r="W8" s="6">
        <v>6878</v>
      </c>
      <c r="X8" s="6">
        <v>9826</v>
      </c>
      <c r="Y8" s="6">
        <v>6635</v>
      </c>
      <c r="Z8" s="6">
        <v>9525</v>
      </c>
      <c r="AA8" s="90">
        <f t="shared" si="1"/>
        <v>79086</v>
      </c>
    </row>
    <row r="9" spans="1:27" x14ac:dyDescent="0.3">
      <c r="A9" s="5" t="s">
        <v>140</v>
      </c>
      <c r="B9" s="6">
        <v>907</v>
      </c>
      <c r="C9" s="6">
        <v>415</v>
      </c>
      <c r="D9" s="6">
        <v>379</v>
      </c>
      <c r="E9" s="6">
        <v>553</v>
      </c>
      <c r="F9" s="6">
        <v>502</v>
      </c>
      <c r="G9" s="6">
        <v>816</v>
      </c>
      <c r="H9" s="6">
        <v>892</v>
      </c>
      <c r="I9" s="6">
        <v>670</v>
      </c>
      <c r="J9" s="6">
        <v>1623</v>
      </c>
      <c r="K9" s="6">
        <v>1879</v>
      </c>
      <c r="L9" s="6">
        <v>4044</v>
      </c>
      <c r="M9" s="90">
        <f t="shared" si="0"/>
        <v>12680</v>
      </c>
      <c r="N9" s="76"/>
      <c r="O9" s="5" t="s">
        <v>140</v>
      </c>
      <c r="P9" s="6">
        <v>960</v>
      </c>
      <c r="Q9" s="6">
        <v>648</v>
      </c>
      <c r="R9" s="6">
        <v>653</v>
      </c>
      <c r="S9" s="6">
        <v>1073</v>
      </c>
      <c r="T9" s="6">
        <v>442</v>
      </c>
      <c r="U9" s="6">
        <v>978</v>
      </c>
      <c r="V9" s="6">
        <v>1971</v>
      </c>
      <c r="W9" s="6">
        <v>2100</v>
      </c>
      <c r="X9" s="6">
        <v>1791</v>
      </c>
      <c r="Y9" s="6">
        <v>1719</v>
      </c>
      <c r="Z9" s="6">
        <v>3734</v>
      </c>
      <c r="AA9" s="90">
        <f t="shared" si="1"/>
        <v>16069</v>
      </c>
    </row>
    <row r="10" spans="1:27" x14ac:dyDescent="0.3">
      <c r="A10" s="5" t="s">
        <v>155</v>
      </c>
      <c r="B10" s="6">
        <v>1617</v>
      </c>
      <c r="C10" s="6">
        <v>1977</v>
      </c>
      <c r="D10" s="6">
        <v>2989</v>
      </c>
      <c r="E10" s="6">
        <v>1462</v>
      </c>
      <c r="F10" s="6">
        <v>2159</v>
      </c>
      <c r="G10" s="6">
        <v>8393</v>
      </c>
      <c r="H10" s="6">
        <v>3395</v>
      </c>
      <c r="I10" s="6">
        <v>1982</v>
      </c>
      <c r="J10" s="6">
        <v>1780</v>
      </c>
      <c r="K10" s="6">
        <v>2741</v>
      </c>
      <c r="L10" s="6">
        <v>1484</v>
      </c>
      <c r="M10" s="90">
        <f t="shared" si="0"/>
        <v>29979</v>
      </c>
      <c r="N10" s="76"/>
      <c r="O10" s="5" t="s">
        <v>155</v>
      </c>
      <c r="P10" s="6">
        <v>29161</v>
      </c>
      <c r="Q10" s="6">
        <v>30116</v>
      </c>
      <c r="R10" s="6">
        <v>35650</v>
      </c>
      <c r="S10" s="6">
        <v>37921</v>
      </c>
      <c r="T10" s="6">
        <v>40125</v>
      </c>
      <c r="U10" s="6">
        <v>40320</v>
      </c>
      <c r="V10" s="6">
        <v>31259</v>
      </c>
      <c r="W10" s="6">
        <v>40231</v>
      </c>
      <c r="X10" s="6">
        <v>37206</v>
      </c>
      <c r="Y10" s="6">
        <v>33673</v>
      </c>
      <c r="Z10" s="6">
        <v>40357</v>
      </c>
      <c r="AA10" s="90">
        <f t="shared" si="1"/>
        <v>396019</v>
      </c>
    </row>
    <row r="11" spans="1:27" x14ac:dyDescent="0.3">
      <c r="A11" s="5" t="s">
        <v>147</v>
      </c>
      <c r="B11" s="6">
        <v>3219</v>
      </c>
      <c r="C11" s="6">
        <v>3216</v>
      </c>
      <c r="D11" s="6">
        <v>1853</v>
      </c>
      <c r="E11" s="6">
        <v>1904</v>
      </c>
      <c r="F11" s="6">
        <v>3170</v>
      </c>
      <c r="G11" s="6">
        <v>3974</v>
      </c>
      <c r="H11" s="6">
        <v>1967</v>
      </c>
      <c r="I11" s="6">
        <v>2774</v>
      </c>
      <c r="J11" s="6">
        <v>2100</v>
      </c>
      <c r="K11" s="6">
        <v>4857</v>
      </c>
      <c r="L11" s="6">
        <v>2287</v>
      </c>
      <c r="M11" s="90">
        <f>SUM(B11:L11)</f>
        <v>31321</v>
      </c>
      <c r="N11" s="76"/>
      <c r="O11" s="5" t="s">
        <v>147</v>
      </c>
      <c r="P11" s="6">
        <v>12363</v>
      </c>
      <c r="Q11" s="6">
        <v>10949</v>
      </c>
      <c r="R11" s="6">
        <v>13172</v>
      </c>
      <c r="S11" s="6">
        <v>12968</v>
      </c>
      <c r="T11" s="6">
        <v>13996</v>
      </c>
      <c r="U11" s="6">
        <v>17991</v>
      </c>
      <c r="V11" s="6">
        <v>12965</v>
      </c>
      <c r="W11" s="6">
        <v>18114</v>
      </c>
      <c r="X11" s="6">
        <v>19764</v>
      </c>
      <c r="Y11" s="6">
        <v>16599</v>
      </c>
      <c r="Z11" s="6">
        <v>24400</v>
      </c>
      <c r="AA11" s="90">
        <f>SUM(P11:Z11)</f>
        <v>173281</v>
      </c>
    </row>
    <row r="12" spans="1:27" x14ac:dyDescent="0.3">
      <c r="A12" s="5" t="s">
        <v>157</v>
      </c>
      <c r="B12" s="6">
        <v>16674</v>
      </c>
      <c r="C12" s="6">
        <v>13611</v>
      </c>
      <c r="D12" s="6">
        <v>23455</v>
      </c>
      <c r="E12" s="6">
        <v>13082</v>
      </c>
      <c r="F12" s="6">
        <v>21976</v>
      </c>
      <c r="G12" s="6">
        <v>25721</v>
      </c>
      <c r="H12" s="6">
        <v>23073</v>
      </c>
      <c r="I12" s="6">
        <v>20753</v>
      </c>
      <c r="J12" s="6">
        <v>25001</v>
      </c>
      <c r="K12" s="6">
        <v>21306</v>
      </c>
      <c r="L12" s="6">
        <v>25871</v>
      </c>
      <c r="M12" s="160">
        <f>SUM(B12:L12)</f>
        <v>230523</v>
      </c>
      <c r="N12" s="76"/>
      <c r="O12" s="5" t="s">
        <v>157</v>
      </c>
      <c r="P12" s="6">
        <v>17866</v>
      </c>
      <c r="Q12" s="6">
        <v>13652</v>
      </c>
      <c r="R12" s="6">
        <v>13701</v>
      </c>
      <c r="S12" s="6">
        <v>12184</v>
      </c>
      <c r="T12" s="6">
        <v>12658</v>
      </c>
      <c r="U12" s="6">
        <v>14149</v>
      </c>
      <c r="V12" s="6">
        <v>17375</v>
      </c>
      <c r="W12" s="6">
        <v>14520</v>
      </c>
      <c r="X12" s="6">
        <v>18737</v>
      </c>
      <c r="Y12" s="6">
        <v>14410</v>
      </c>
      <c r="Z12" s="6">
        <v>16715</v>
      </c>
      <c r="AA12" s="90">
        <f>SUM(P12:Z12)</f>
        <v>165967</v>
      </c>
    </row>
    <row r="13" spans="1:27" x14ac:dyDescent="0.3">
      <c r="A13" s="5" t="s">
        <v>142</v>
      </c>
      <c r="B13" s="6">
        <v>413</v>
      </c>
      <c r="C13" s="6">
        <v>1501</v>
      </c>
      <c r="D13" s="6">
        <v>780</v>
      </c>
      <c r="E13" s="6">
        <v>1529</v>
      </c>
      <c r="F13" s="6">
        <v>748</v>
      </c>
      <c r="G13" s="6">
        <v>1072</v>
      </c>
      <c r="H13" s="6">
        <v>1103</v>
      </c>
      <c r="I13" s="6">
        <v>309</v>
      </c>
      <c r="J13" s="6">
        <v>794</v>
      </c>
      <c r="K13" s="6">
        <v>1377</v>
      </c>
      <c r="L13" s="6">
        <v>904</v>
      </c>
      <c r="M13" s="90">
        <f>SUM(B13:L13)</f>
        <v>10530</v>
      </c>
      <c r="N13" s="76"/>
      <c r="O13" s="5" t="s">
        <v>142</v>
      </c>
      <c r="P13" s="6">
        <v>1427</v>
      </c>
      <c r="Q13" s="6">
        <v>1935</v>
      </c>
      <c r="R13" s="6">
        <v>1914</v>
      </c>
      <c r="S13" s="6">
        <v>3069</v>
      </c>
      <c r="T13" s="6">
        <v>2550</v>
      </c>
      <c r="U13" s="6">
        <v>2639</v>
      </c>
      <c r="V13" s="6">
        <v>1820</v>
      </c>
      <c r="W13" s="6">
        <v>1498</v>
      </c>
      <c r="X13" s="6">
        <v>2673</v>
      </c>
      <c r="Y13" s="6">
        <v>1728</v>
      </c>
      <c r="Z13" s="6">
        <v>2265</v>
      </c>
      <c r="AA13" s="90">
        <f>SUM(P13:Z13)</f>
        <v>23518</v>
      </c>
    </row>
    <row r="14" spans="1:27" x14ac:dyDescent="0.3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13"/>
      <c r="N14" s="76"/>
      <c r="O14" s="5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113">
        <f t="shared" ref="AA14" si="2">SUM(P14:W14)</f>
        <v>0</v>
      </c>
    </row>
    <row r="15" spans="1:27" x14ac:dyDescent="0.3">
      <c r="A15" s="5" t="s">
        <v>176</v>
      </c>
      <c r="B15" s="6">
        <v>10200</v>
      </c>
      <c r="C15" s="6">
        <v>13137</v>
      </c>
      <c r="D15" s="6">
        <v>8601</v>
      </c>
      <c r="E15" s="6">
        <v>9481</v>
      </c>
      <c r="F15" s="6">
        <v>8663</v>
      </c>
      <c r="G15" s="6">
        <v>18601</v>
      </c>
      <c r="H15" s="6">
        <v>12737</v>
      </c>
      <c r="I15" s="6">
        <v>12549</v>
      </c>
      <c r="J15" s="6">
        <v>13592</v>
      </c>
      <c r="K15" s="14">
        <v>11287</v>
      </c>
      <c r="L15" s="14">
        <v>14213</v>
      </c>
      <c r="M15" s="160">
        <f>SUM(B15:L15)</f>
        <v>133061</v>
      </c>
      <c r="N15" s="76"/>
      <c r="O15" s="5" t="s">
        <v>176</v>
      </c>
      <c r="P15" s="6">
        <v>121384</v>
      </c>
      <c r="Q15" s="6">
        <v>126619</v>
      </c>
      <c r="R15" s="6">
        <v>121084</v>
      </c>
      <c r="S15" s="6">
        <v>123386</v>
      </c>
      <c r="T15" s="6">
        <v>133948</v>
      </c>
      <c r="U15" s="6">
        <v>147247</v>
      </c>
      <c r="V15" s="6">
        <v>119634</v>
      </c>
      <c r="W15" s="6">
        <v>124170</v>
      </c>
      <c r="X15" s="6">
        <v>142639</v>
      </c>
      <c r="Y15" s="14">
        <v>114730</v>
      </c>
      <c r="Z15" s="14">
        <v>128637</v>
      </c>
      <c r="AA15" s="90">
        <f>SUM(P15:Z15)</f>
        <v>1403478</v>
      </c>
    </row>
    <row r="17" spans="1:27" x14ac:dyDescent="0.3">
      <c r="B17" s="171" t="s">
        <v>7</v>
      </c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3"/>
      <c r="N17" s="76"/>
      <c r="P17" s="171" t="s">
        <v>20</v>
      </c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3"/>
    </row>
    <row r="18" spans="1:27" x14ac:dyDescent="0.3">
      <c r="A18" s="22" t="s">
        <v>1</v>
      </c>
      <c r="B18" s="27" t="s">
        <v>98</v>
      </c>
      <c r="C18" s="27" t="s">
        <v>99</v>
      </c>
      <c r="D18" s="27" t="s">
        <v>100</v>
      </c>
      <c r="E18" s="27" t="s">
        <v>101</v>
      </c>
      <c r="F18" s="27" t="s">
        <v>102</v>
      </c>
      <c r="G18" s="27" t="s">
        <v>103</v>
      </c>
      <c r="H18" s="27" t="s">
        <v>118</v>
      </c>
      <c r="I18" s="27" t="s">
        <v>124</v>
      </c>
      <c r="J18" s="27" t="s">
        <v>180</v>
      </c>
      <c r="K18" s="27" t="s">
        <v>300</v>
      </c>
      <c r="L18" s="27" t="s">
        <v>301</v>
      </c>
      <c r="M18" s="27" t="s">
        <v>24</v>
      </c>
      <c r="N18" s="76"/>
      <c r="O18" s="22" t="s">
        <v>1</v>
      </c>
      <c r="P18" s="27" t="s">
        <v>98</v>
      </c>
      <c r="Q18" s="27" t="s">
        <v>99</v>
      </c>
      <c r="R18" s="27" t="s">
        <v>100</v>
      </c>
      <c r="S18" s="27" t="s">
        <v>101</v>
      </c>
      <c r="T18" s="27" t="s">
        <v>102</v>
      </c>
      <c r="U18" s="27" t="s">
        <v>103</v>
      </c>
      <c r="V18" s="27" t="s">
        <v>118</v>
      </c>
      <c r="W18" s="27" t="s">
        <v>124</v>
      </c>
      <c r="X18" s="27" t="s">
        <v>180</v>
      </c>
      <c r="Y18" s="27" t="s">
        <v>300</v>
      </c>
      <c r="Z18" s="27" t="s">
        <v>301</v>
      </c>
      <c r="AA18" s="27" t="s">
        <v>24</v>
      </c>
    </row>
    <row r="19" spans="1:27" x14ac:dyDescent="0.3">
      <c r="A19" s="5" t="s">
        <v>143</v>
      </c>
      <c r="B19" s="6">
        <v>4859</v>
      </c>
      <c r="C19" s="6">
        <v>2115</v>
      </c>
      <c r="D19" s="6">
        <v>3245</v>
      </c>
      <c r="E19" s="6">
        <v>3994</v>
      </c>
      <c r="F19" s="6">
        <v>2799</v>
      </c>
      <c r="G19" s="6">
        <v>3259</v>
      </c>
      <c r="H19" s="6">
        <v>5228</v>
      </c>
      <c r="I19" s="6">
        <v>4036</v>
      </c>
      <c r="J19" s="6">
        <v>1850</v>
      </c>
      <c r="K19" s="6">
        <v>1794</v>
      </c>
      <c r="L19" s="6">
        <v>3224</v>
      </c>
      <c r="M19" s="90">
        <f t="shared" ref="M19:M24" si="3">SUM(B19:L19)</f>
        <v>36403</v>
      </c>
      <c r="N19" s="76"/>
      <c r="O19" s="5" t="s">
        <v>143</v>
      </c>
      <c r="P19" s="117">
        <v>37.799999999999997</v>
      </c>
      <c r="Q19" s="117">
        <v>38.25</v>
      </c>
      <c r="R19" s="117">
        <v>30.4</v>
      </c>
      <c r="S19" s="117">
        <v>11.95</v>
      </c>
      <c r="T19" s="117">
        <v>60</v>
      </c>
      <c r="U19" s="117">
        <v>115</v>
      </c>
      <c r="V19" s="117">
        <v>36.950000000000003</v>
      </c>
      <c r="W19" s="117">
        <v>0.8</v>
      </c>
      <c r="X19" s="117">
        <v>0.8</v>
      </c>
      <c r="Y19" s="117">
        <v>27.75</v>
      </c>
      <c r="Z19" s="117">
        <v>2.15</v>
      </c>
      <c r="AA19" s="118">
        <f t="shared" ref="AA19:AA24" si="4">SUM(P19:Z19)</f>
        <v>361.84999999999997</v>
      </c>
    </row>
    <row r="20" spans="1:27" x14ac:dyDescent="0.3">
      <c r="A20" s="5" t="s">
        <v>150</v>
      </c>
      <c r="B20" s="6">
        <v>6066</v>
      </c>
      <c r="C20" s="79" t="s">
        <v>237</v>
      </c>
      <c r="D20" s="6">
        <v>5605</v>
      </c>
      <c r="E20" s="79" t="s">
        <v>237</v>
      </c>
      <c r="F20" s="79" t="s">
        <v>237</v>
      </c>
      <c r="G20" s="6">
        <v>11434</v>
      </c>
      <c r="H20" s="6">
        <v>3943</v>
      </c>
      <c r="I20" s="6">
        <v>5922</v>
      </c>
      <c r="J20" s="6">
        <v>4053</v>
      </c>
      <c r="K20" s="6">
        <v>3953</v>
      </c>
      <c r="L20" s="6">
        <v>3390</v>
      </c>
      <c r="M20" s="90">
        <f t="shared" si="3"/>
        <v>44366</v>
      </c>
      <c r="N20" s="76"/>
      <c r="O20" s="5" t="s">
        <v>150</v>
      </c>
      <c r="P20" s="117">
        <v>0</v>
      </c>
      <c r="Q20" s="117">
        <v>0</v>
      </c>
      <c r="R20" s="117">
        <v>0</v>
      </c>
      <c r="S20" s="117">
        <v>0</v>
      </c>
      <c r="T20" s="117">
        <v>0</v>
      </c>
      <c r="U20" s="117">
        <v>0</v>
      </c>
      <c r="V20" s="117">
        <v>0</v>
      </c>
      <c r="W20" s="117">
        <v>0</v>
      </c>
      <c r="X20" s="117">
        <v>0</v>
      </c>
      <c r="Y20" s="117">
        <v>0</v>
      </c>
      <c r="Z20" s="117">
        <v>0</v>
      </c>
      <c r="AA20" s="118">
        <f t="shared" si="4"/>
        <v>0</v>
      </c>
    </row>
    <row r="21" spans="1:27" x14ac:dyDescent="0.3">
      <c r="A21" s="5" t="s">
        <v>177</v>
      </c>
      <c r="B21" s="6">
        <v>5329</v>
      </c>
      <c r="C21" s="6">
        <v>8508</v>
      </c>
      <c r="D21" s="6">
        <v>9608</v>
      </c>
      <c r="E21" s="6">
        <v>6197</v>
      </c>
      <c r="F21" s="6">
        <v>8434</v>
      </c>
      <c r="G21" s="6">
        <v>8735</v>
      </c>
      <c r="H21" s="6">
        <v>6536</v>
      </c>
      <c r="I21" s="6">
        <v>8752</v>
      </c>
      <c r="J21" s="6">
        <v>5449</v>
      </c>
      <c r="K21" s="6">
        <v>6762</v>
      </c>
      <c r="L21" s="6">
        <v>9277</v>
      </c>
      <c r="M21" s="90">
        <f t="shared" si="3"/>
        <v>83587</v>
      </c>
      <c r="N21" s="76"/>
      <c r="O21" s="5" t="s">
        <v>177</v>
      </c>
      <c r="P21" s="117">
        <v>0</v>
      </c>
      <c r="Q21" s="117">
        <v>0</v>
      </c>
      <c r="R21" s="117">
        <v>0</v>
      </c>
      <c r="S21" s="117">
        <v>0</v>
      </c>
      <c r="T21" s="117">
        <v>0</v>
      </c>
      <c r="U21" s="117">
        <v>0</v>
      </c>
      <c r="V21" s="117">
        <v>0</v>
      </c>
      <c r="W21" s="117">
        <v>0</v>
      </c>
      <c r="X21" s="117">
        <v>0</v>
      </c>
      <c r="Y21" s="117">
        <v>0</v>
      </c>
      <c r="Z21" s="117">
        <v>0</v>
      </c>
      <c r="AA21" s="118">
        <f t="shared" si="4"/>
        <v>0</v>
      </c>
    </row>
    <row r="22" spans="1:27" x14ac:dyDescent="0.3">
      <c r="A22" s="5" t="s">
        <v>144</v>
      </c>
      <c r="B22" s="6">
        <v>590</v>
      </c>
      <c r="C22" s="6">
        <v>641</v>
      </c>
      <c r="D22" s="6">
        <v>966</v>
      </c>
      <c r="E22" s="6">
        <v>999</v>
      </c>
      <c r="F22" s="6">
        <v>820</v>
      </c>
      <c r="G22" s="6">
        <v>644</v>
      </c>
      <c r="H22" s="6">
        <v>1161</v>
      </c>
      <c r="I22" s="6">
        <v>871</v>
      </c>
      <c r="J22" s="6">
        <v>1560</v>
      </c>
      <c r="K22" s="6">
        <v>651</v>
      </c>
      <c r="L22" s="6">
        <v>1066</v>
      </c>
      <c r="M22" s="90">
        <f t="shared" si="3"/>
        <v>9969</v>
      </c>
      <c r="N22" s="76"/>
      <c r="O22" s="5" t="s">
        <v>144</v>
      </c>
      <c r="P22" s="117">
        <v>0</v>
      </c>
      <c r="Q22" s="117">
        <v>1.8</v>
      </c>
      <c r="R22" s="117">
        <v>0</v>
      </c>
      <c r="S22" s="117">
        <v>0</v>
      </c>
      <c r="T22" s="117">
        <v>0</v>
      </c>
      <c r="U22" s="117">
        <v>1.8</v>
      </c>
      <c r="V22" s="117">
        <v>0</v>
      </c>
      <c r="W22" s="117">
        <v>0</v>
      </c>
      <c r="X22" s="117">
        <v>0</v>
      </c>
      <c r="Y22" s="117">
        <v>2.4</v>
      </c>
      <c r="Z22" s="117">
        <v>0.8</v>
      </c>
      <c r="AA22" s="118">
        <f t="shared" si="4"/>
        <v>6.8</v>
      </c>
    </row>
    <row r="23" spans="1:27" x14ac:dyDescent="0.3">
      <c r="A23" s="5" t="s">
        <v>140</v>
      </c>
      <c r="B23" s="6">
        <v>549</v>
      </c>
      <c r="C23" s="6">
        <v>830</v>
      </c>
      <c r="D23" s="6">
        <v>560</v>
      </c>
      <c r="E23" s="6">
        <v>794</v>
      </c>
      <c r="F23" s="6">
        <v>3830</v>
      </c>
      <c r="G23" s="6">
        <v>911</v>
      </c>
      <c r="H23" s="6">
        <v>1724</v>
      </c>
      <c r="I23" s="6">
        <v>2199</v>
      </c>
      <c r="J23" s="6">
        <v>681</v>
      </c>
      <c r="K23" s="6">
        <v>1071</v>
      </c>
      <c r="L23" s="6">
        <v>1400</v>
      </c>
      <c r="M23" s="90">
        <f t="shared" si="3"/>
        <v>14549</v>
      </c>
      <c r="N23" s="76"/>
      <c r="O23" s="5" t="s">
        <v>140</v>
      </c>
      <c r="P23" s="117">
        <v>0</v>
      </c>
      <c r="Q23" s="117">
        <v>0</v>
      </c>
      <c r="R23" s="117">
        <v>0</v>
      </c>
      <c r="S23" s="117">
        <v>0</v>
      </c>
      <c r="T23" s="117">
        <v>0</v>
      </c>
      <c r="U23" s="117">
        <v>0</v>
      </c>
      <c r="V23" s="117">
        <v>0</v>
      </c>
      <c r="W23" s="117">
        <v>0</v>
      </c>
      <c r="X23" s="117">
        <v>0</v>
      </c>
      <c r="Y23" s="117">
        <v>0</v>
      </c>
      <c r="Z23" s="117">
        <v>0</v>
      </c>
      <c r="AA23" s="118">
        <f t="shared" si="4"/>
        <v>0</v>
      </c>
    </row>
    <row r="24" spans="1:27" x14ac:dyDescent="0.3">
      <c r="A24" s="5" t="s">
        <v>155</v>
      </c>
      <c r="B24" s="6">
        <v>2593</v>
      </c>
      <c r="C24" s="6">
        <v>3095</v>
      </c>
      <c r="D24" s="6">
        <v>4214</v>
      </c>
      <c r="E24" s="6">
        <v>1672</v>
      </c>
      <c r="F24" s="6">
        <v>2829</v>
      </c>
      <c r="G24" s="6">
        <v>3068</v>
      </c>
      <c r="H24" s="6">
        <v>1818</v>
      </c>
      <c r="I24" s="6">
        <v>1362</v>
      </c>
      <c r="J24" s="6">
        <v>2979</v>
      </c>
      <c r="K24" s="6">
        <v>1546</v>
      </c>
      <c r="L24" s="6">
        <v>3057</v>
      </c>
      <c r="M24" s="90">
        <f t="shared" si="3"/>
        <v>28233</v>
      </c>
      <c r="N24" s="76"/>
      <c r="O24" s="5" t="s">
        <v>155</v>
      </c>
      <c r="P24" s="117">
        <v>17.399999999999999</v>
      </c>
      <c r="Q24" s="117">
        <v>12.2</v>
      </c>
      <c r="R24" s="117">
        <v>7.4</v>
      </c>
      <c r="S24" s="117">
        <v>11.8</v>
      </c>
      <c r="T24" s="117">
        <v>14</v>
      </c>
      <c r="U24" s="117">
        <v>14.2</v>
      </c>
      <c r="V24" s="117">
        <v>9.4</v>
      </c>
      <c r="W24" s="117">
        <v>5.6</v>
      </c>
      <c r="X24" s="117">
        <v>5.6</v>
      </c>
      <c r="Y24" s="117">
        <v>14.2</v>
      </c>
      <c r="Z24" s="117">
        <v>15.6</v>
      </c>
      <c r="AA24" s="118">
        <f t="shared" si="4"/>
        <v>127.39999999999999</v>
      </c>
    </row>
    <row r="25" spans="1:27" x14ac:dyDescent="0.3">
      <c r="A25" s="5" t="s">
        <v>147</v>
      </c>
      <c r="B25" s="6">
        <v>1185</v>
      </c>
      <c r="C25" s="6">
        <v>1757</v>
      </c>
      <c r="D25" s="6">
        <v>850</v>
      </c>
      <c r="E25" s="6">
        <v>1739</v>
      </c>
      <c r="F25" s="6">
        <v>1837</v>
      </c>
      <c r="G25" s="6">
        <v>3360</v>
      </c>
      <c r="H25" s="6">
        <v>2422</v>
      </c>
      <c r="I25" s="6">
        <v>504</v>
      </c>
      <c r="J25" s="6">
        <v>924</v>
      </c>
      <c r="K25" s="6">
        <v>894</v>
      </c>
      <c r="L25" s="6">
        <v>771</v>
      </c>
      <c r="M25" s="90">
        <f>SUM(B25:L25)</f>
        <v>16243</v>
      </c>
      <c r="N25" s="76"/>
      <c r="O25" s="5" t="s">
        <v>147</v>
      </c>
      <c r="P25" s="117">
        <v>0</v>
      </c>
      <c r="Q25" s="117">
        <v>0</v>
      </c>
      <c r="R25" s="117">
        <v>0</v>
      </c>
      <c r="S25" s="117">
        <v>0</v>
      </c>
      <c r="T25" s="117">
        <v>0</v>
      </c>
      <c r="U25" s="117">
        <v>0</v>
      </c>
      <c r="V25" s="117">
        <v>0</v>
      </c>
      <c r="W25" s="117">
        <v>0</v>
      </c>
      <c r="X25" s="117">
        <v>0</v>
      </c>
      <c r="Y25" s="117">
        <v>0</v>
      </c>
      <c r="Z25" s="117">
        <v>0</v>
      </c>
      <c r="AA25" s="118">
        <f>SUM(P25:Z25)</f>
        <v>0</v>
      </c>
    </row>
    <row r="26" spans="1:27" x14ac:dyDescent="0.3">
      <c r="A26" s="5" t="s">
        <v>157</v>
      </c>
      <c r="B26" s="6">
        <v>3531</v>
      </c>
      <c r="C26" s="6">
        <v>4963</v>
      </c>
      <c r="D26" s="6">
        <v>1737</v>
      </c>
      <c r="E26" s="6">
        <v>3493</v>
      </c>
      <c r="F26" s="6">
        <v>4821</v>
      </c>
      <c r="G26" s="6">
        <v>5092</v>
      </c>
      <c r="H26" s="6">
        <v>5126</v>
      </c>
      <c r="I26" s="6">
        <v>3207</v>
      </c>
      <c r="J26" s="6">
        <v>4464</v>
      </c>
      <c r="K26" s="6">
        <v>4446</v>
      </c>
      <c r="L26" s="6">
        <v>5871</v>
      </c>
      <c r="M26" s="90">
        <f>SUM(B26:L26)</f>
        <v>46751</v>
      </c>
      <c r="N26" s="76"/>
      <c r="O26" s="5" t="s">
        <v>157</v>
      </c>
      <c r="P26" s="117">
        <v>6</v>
      </c>
      <c r="Q26" s="117">
        <v>0</v>
      </c>
      <c r="R26" s="117">
        <v>2</v>
      </c>
      <c r="S26" s="117">
        <v>0</v>
      </c>
      <c r="T26" s="117">
        <v>1</v>
      </c>
      <c r="U26" s="117">
        <v>3</v>
      </c>
      <c r="V26" s="117">
        <v>6</v>
      </c>
      <c r="W26" s="117">
        <v>0</v>
      </c>
      <c r="X26" s="117">
        <v>1</v>
      </c>
      <c r="Y26" s="117">
        <v>1</v>
      </c>
      <c r="Z26" s="117">
        <v>0</v>
      </c>
      <c r="AA26" s="118">
        <f>SUM(P26:Z26)</f>
        <v>20</v>
      </c>
    </row>
    <row r="27" spans="1:27" x14ac:dyDescent="0.3">
      <c r="A27" s="5" t="s">
        <v>142</v>
      </c>
      <c r="B27" s="6">
        <v>54</v>
      </c>
      <c r="C27" s="6">
        <v>235</v>
      </c>
      <c r="D27" s="6">
        <v>193</v>
      </c>
      <c r="E27" s="6">
        <v>139</v>
      </c>
      <c r="F27" s="6">
        <v>288</v>
      </c>
      <c r="G27" s="6">
        <v>431</v>
      </c>
      <c r="H27" s="6">
        <v>164</v>
      </c>
      <c r="I27" s="6">
        <v>337</v>
      </c>
      <c r="J27" s="6">
        <v>158</v>
      </c>
      <c r="K27" s="6">
        <v>405</v>
      </c>
      <c r="L27" s="6">
        <v>101</v>
      </c>
      <c r="M27" s="90">
        <f>SUM(B27:L27)</f>
        <v>2505</v>
      </c>
      <c r="N27" s="76"/>
      <c r="O27" s="5" t="s">
        <v>142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8">
        <f>SUM(P27:Z27)</f>
        <v>0</v>
      </c>
    </row>
    <row r="28" spans="1:27" x14ac:dyDescent="0.3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113"/>
      <c r="N28" s="76"/>
      <c r="O28" s="5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13">
        <f t="shared" ref="AA28" si="5">SUM(P28:W28)</f>
        <v>0</v>
      </c>
    </row>
    <row r="29" spans="1:27" x14ac:dyDescent="0.3">
      <c r="A29" s="5" t="s">
        <v>176</v>
      </c>
      <c r="B29" s="6">
        <v>4552</v>
      </c>
      <c r="C29" s="6">
        <v>3651</v>
      </c>
      <c r="D29" s="6">
        <v>4460</v>
      </c>
      <c r="E29" s="6">
        <v>5498</v>
      </c>
      <c r="F29" s="6">
        <v>3834</v>
      </c>
      <c r="G29" s="6">
        <v>6089</v>
      </c>
      <c r="H29" s="6">
        <v>6773</v>
      </c>
      <c r="I29" s="6">
        <v>5800</v>
      </c>
      <c r="J29" s="6">
        <v>4763</v>
      </c>
      <c r="K29" s="14">
        <v>6396</v>
      </c>
      <c r="L29" s="14">
        <v>4865</v>
      </c>
      <c r="M29" s="90">
        <f>SUM(B29:L29)</f>
        <v>56681</v>
      </c>
      <c r="N29" s="76"/>
      <c r="O29" s="5" t="s">
        <v>176</v>
      </c>
      <c r="P29" s="117">
        <v>0</v>
      </c>
      <c r="Q29" s="117">
        <v>9.4</v>
      </c>
      <c r="R29" s="117">
        <v>8.1999999999999993</v>
      </c>
      <c r="S29" s="117">
        <v>5.4</v>
      </c>
      <c r="T29" s="117">
        <v>2.8</v>
      </c>
      <c r="U29" s="117">
        <v>2.6</v>
      </c>
      <c r="V29" s="117">
        <v>4</v>
      </c>
      <c r="W29" s="117">
        <v>5.4</v>
      </c>
      <c r="X29" s="117">
        <v>7.3</v>
      </c>
      <c r="Y29" s="161">
        <v>1.8</v>
      </c>
      <c r="Z29" s="161">
        <v>6.4</v>
      </c>
      <c r="AA29" s="118">
        <f>SUM(P29:Z29)</f>
        <v>53.3</v>
      </c>
    </row>
    <row r="30" spans="1:27" x14ac:dyDescent="0.3">
      <c r="R30" s="174" t="s">
        <v>235</v>
      </c>
      <c r="S30" s="174"/>
      <c r="T30" s="174"/>
      <c r="U30" s="174"/>
      <c r="V30" s="174"/>
      <c r="W30" s="174"/>
    </row>
    <row r="31" spans="1:27" x14ac:dyDescent="0.3">
      <c r="B31" s="171" t="s">
        <v>9</v>
      </c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3"/>
    </row>
    <row r="32" spans="1:27" x14ac:dyDescent="0.3">
      <c r="A32" s="22" t="s">
        <v>1</v>
      </c>
      <c r="B32" s="27" t="s">
        <v>98</v>
      </c>
      <c r="C32" s="27" t="s">
        <v>99</v>
      </c>
      <c r="D32" s="27" t="s">
        <v>100</v>
      </c>
      <c r="E32" s="27" t="s">
        <v>101</v>
      </c>
      <c r="F32" s="27" t="s">
        <v>102</v>
      </c>
      <c r="G32" s="27" t="s">
        <v>103</v>
      </c>
      <c r="H32" s="27" t="s">
        <v>118</v>
      </c>
      <c r="I32" s="27" t="s">
        <v>124</v>
      </c>
      <c r="J32" s="27" t="s">
        <v>180</v>
      </c>
      <c r="K32" s="27" t="s">
        <v>300</v>
      </c>
      <c r="L32" s="27" t="s">
        <v>301</v>
      </c>
      <c r="M32" s="27" t="s">
        <v>24</v>
      </c>
    </row>
    <row r="33" spans="1:16" x14ac:dyDescent="0.3">
      <c r="A33" s="5" t="s">
        <v>143</v>
      </c>
      <c r="B33" s="6">
        <v>5760</v>
      </c>
      <c r="C33" s="6">
        <v>1575</v>
      </c>
      <c r="D33" s="6">
        <v>4852</v>
      </c>
      <c r="E33" s="6">
        <v>3005</v>
      </c>
      <c r="F33" s="6">
        <v>3430</v>
      </c>
      <c r="G33" s="6">
        <v>5466</v>
      </c>
      <c r="H33" s="6">
        <v>4085</v>
      </c>
      <c r="I33" s="6">
        <v>3432</v>
      </c>
      <c r="J33" s="6">
        <v>1636</v>
      </c>
      <c r="K33" s="6">
        <v>1528</v>
      </c>
      <c r="L33" s="6">
        <v>2821</v>
      </c>
      <c r="M33" s="90">
        <f t="shared" ref="M33:M38" si="6">SUM(B33:L33)</f>
        <v>37590</v>
      </c>
      <c r="O33" t="s">
        <v>143</v>
      </c>
      <c r="P33" t="s">
        <v>302</v>
      </c>
    </row>
    <row r="34" spans="1:16" x14ac:dyDescent="0.3">
      <c r="A34" s="5" t="s">
        <v>150</v>
      </c>
      <c r="B34" s="6">
        <v>4622</v>
      </c>
      <c r="C34" s="6">
        <v>2837</v>
      </c>
      <c r="D34" s="6">
        <v>2153</v>
      </c>
      <c r="E34" s="6">
        <v>1655</v>
      </c>
      <c r="F34" s="6">
        <v>2371</v>
      </c>
      <c r="G34" s="6">
        <v>5530</v>
      </c>
      <c r="H34" s="6">
        <v>2536</v>
      </c>
      <c r="I34" s="6">
        <v>2459</v>
      </c>
      <c r="J34" s="6">
        <v>4551</v>
      </c>
      <c r="K34" s="6">
        <v>1197</v>
      </c>
      <c r="L34" s="6">
        <v>2836</v>
      </c>
      <c r="M34" s="90">
        <f t="shared" si="6"/>
        <v>32747</v>
      </c>
      <c r="O34" t="s">
        <v>150</v>
      </c>
      <c r="P34" t="s">
        <v>302</v>
      </c>
    </row>
    <row r="35" spans="1:16" x14ac:dyDescent="0.3">
      <c r="A35" s="5" t="s">
        <v>177</v>
      </c>
      <c r="B35" s="6">
        <v>8376</v>
      </c>
      <c r="C35" s="6">
        <v>7272</v>
      </c>
      <c r="D35" s="6">
        <v>12641</v>
      </c>
      <c r="E35" s="6">
        <v>4815</v>
      </c>
      <c r="F35" s="6">
        <v>10051</v>
      </c>
      <c r="G35" s="6">
        <v>6220</v>
      </c>
      <c r="H35" s="79">
        <v>21950</v>
      </c>
      <c r="I35" s="6">
        <v>12395</v>
      </c>
      <c r="J35" s="6">
        <v>6029</v>
      </c>
      <c r="K35" s="6">
        <v>8786</v>
      </c>
      <c r="L35" s="6">
        <v>11701</v>
      </c>
      <c r="M35" s="90">
        <f t="shared" si="6"/>
        <v>110236</v>
      </c>
      <c r="O35" t="s">
        <v>177</v>
      </c>
      <c r="P35" t="s">
        <v>302</v>
      </c>
    </row>
    <row r="36" spans="1:16" x14ac:dyDescent="0.3">
      <c r="A36" s="5" t="s">
        <v>144</v>
      </c>
      <c r="B36" s="6">
        <v>3665</v>
      </c>
      <c r="C36" s="6">
        <v>2916</v>
      </c>
      <c r="D36" s="6">
        <v>928</v>
      </c>
      <c r="E36" s="6">
        <v>1743</v>
      </c>
      <c r="F36" s="6">
        <v>2591</v>
      </c>
      <c r="G36" s="6">
        <v>4735</v>
      </c>
      <c r="H36" s="6">
        <v>2446</v>
      </c>
      <c r="I36" s="6">
        <v>2582</v>
      </c>
      <c r="J36" s="6">
        <v>3953</v>
      </c>
      <c r="K36" s="6">
        <v>3759</v>
      </c>
      <c r="L36" s="6">
        <v>2549</v>
      </c>
      <c r="M36" s="90">
        <f t="shared" si="6"/>
        <v>31867</v>
      </c>
      <c r="O36" t="s">
        <v>144</v>
      </c>
      <c r="P36" t="s">
        <v>304</v>
      </c>
    </row>
    <row r="37" spans="1:16" x14ac:dyDescent="0.3">
      <c r="A37" s="5" t="s">
        <v>140</v>
      </c>
      <c r="B37" s="6">
        <v>225</v>
      </c>
      <c r="C37" s="6">
        <v>288</v>
      </c>
      <c r="D37" s="6">
        <v>54</v>
      </c>
      <c r="E37" s="6">
        <v>54</v>
      </c>
      <c r="F37" s="6">
        <v>1278</v>
      </c>
      <c r="G37" s="6">
        <v>0</v>
      </c>
      <c r="H37" s="6">
        <v>774</v>
      </c>
      <c r="I37" s="6">
        <v>836</v>
      </c>
      <c r="J37" s="6">
        <v>54</v>
      </c>
      <c r="K37" s="6">
        <v>576</v>
      </c>
      <c r="L37" s="6">
        <v>270</v>
      </c>
      <c r="M37" s="90">
        <f t="shared" si="6"/>
        <v>4409</v>
      </c>
      <c r="O37" t="s">
        <v>140</v>
      </c>
      <c r="P37" t="s">
        <v>302</v>
      </c>
    </row>
    <row r="38" spans="1:16" x14ac:dyDescent="0.3">
      <c r="A38" s="5" t="s">
        <v>155</v>
      </c>
      <c r="B38" s="6">
        <v>2074</v>
      </c>
      <c r="C38" s="6">
        <v>4790</v>
      </c>
      <c r="D38" s="6">
        <v>5891</v>
      </c>
      <c r="E38" s="6">
        <v>6081</v>
      </c>
      <c r="F38" s="6">
        <v>5540</v>
      </c>
      <c r="G38" s="6">
        <v>7487</v>
      </c>
      <c r="H38" s="6">
        <v>7086</v>
      </c>
      <c r="I38" s="6">
        <v>6758</v>
      </c>
      <c r="J38" s="6">
        <v>4663</v>
      </c>
      <c r="K38" s="6">
        <v>6632</v>
      </c>
      <c r="L38" s="6">
        <v>10835</v>
      </c>
      <c r="M38" s="90">
        <f t="shared" si="6"/>
        <v>67837</v>
      </c>
      <c r="O38" t="s">
        <v>155</v>
      </c>
      <c r="P38" t="s">
        <v>305</v>
      </c>
    </row>
    <row r="39" spans="1:16" x14ac:dyDescent="0.3">
      <c r="A39" s="5" t="s">
        <v>147</v>
      </c>
      <c r="B39" s="6">
        <v>4078</v>
      </c>
      <c r="C39" s="6">
        <v>1976</v>
      </c>
      <c r="D39" s="6">
        <v>3209</v>
      </c>
      <c r="E39" s="6">
        <v>2532</v>
      </c>
      <c r="F39" s="6">
        <v>4154</v>
      </c>
      <c r="G39" s="6">
        <v>2008</v>
      </c>
      <c r="H39" s="6">
        <v>2541</v>
      </c>
      <c r="I39" s="6">
        <v>6041</v>
      </c>
      <c r="J39" s="6">
        <v>4271</v>
      </c>
      <c r="K39" s="6">
        <v>2850</v>
      </c>
      <c r="L39" s="6">
        <v>4616</v>
      </c>
      <c r="M39" s="90">
        <f>SUM(B39:L39)</f>
        <v>38276</v>
      </c>
      <c r="O39" t="s">
        <v>147</v>
      </c>
      <c r="P39" t="s">
        <v>302</v>
      </c>
    </row>
    <row r="40" spans="1:16" x14ac:dyDescent="0.3">
      <c r="A40" s="5" t="s">
        <v>157</v>
      </c>
      <c r="B40" s="6">
        <v>6961</v>
      </c>
      <c r="C40" s="6">
        <v>15917</v>
      </c>
      <c r="D40" s="6">
        <v>6737</v>
      </c>
      <c r="E40" s="6">
        <v>12295</v>
      </c>
      <c r="F40" s="6">
        <v>15877</v>
      </c>
      <c r="G40" s="6">
        <v>12285</v>
      </c>
      <c r="H40" s="6">
        <v>6251</v>
      </c>
      <c r="I40" s="6">
        <v>9911</v>
      </c>
      <c r="J40" s="6">
        <v>4394</v>
      </c>
      <c r="K40" s="6">
        <v>5759</v>
      </c>
      <c r="L40" s="6">
        <v>9096</v>
      </c>
      <c r="M40" s="90">
        <f>SUM(B40:L40)</f>
        <v>105483</v>
      </c>
      <c r="O40" t="s">
        <v>157</v>
      </c>
      <c r="P40" t="s">
        <v>306</v>
      </c>
    </row>
    <row r="41" spans="1:16" x14ac:dyDescent="0.3">
      <c r="A41" s="5" t="s">
        <v>142</v>
      </c>
      <c r="B41" s="6">
        <v>188</v>
      </c>
      <c r="C41" s="6">
        <v>390</v>
      </c>
      <c r="D41" s="6">
        <v>129</v>
      </c>
      <c r="E41" s="6">
        <v>147</v>
      </c>
      <c r="F41" s="6">
        <v>1274</v>
      </c>
      <c r="G41" s="6">
        <v>523</v>
      </c>
      <c r="H41" s="6">
        <v>198</v>
      </c>
      <c r="I41" s="6">
        <v>1526</v>
      </c>
      <c r="J41" s="6">
        <v>2941</v>
      </c>
      <c r="K41" s="6">
        <v>362</v>
      </c>
      <c r="L41" s="6">
        <v>216</v>
      </c>
      <c r="M41" s="90">
        <f>SUM(B41:L41)</f>
        <v>7894</v>
      </c>
      <c r="O41" t="s">
        <v>142</v>
      </c>
      <c r="P41" t="s">
        <v>302</v>
      </c>
    </row>
    <row r="42" spans="1:16" x14ac:dyDescent="0.3">
      <c r="A42" s="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113"/>
      <c r="O42" t="s">
        <v>176</v>
      </c>
      <c r="P42" t="s">
        <v>310</v>
      </c>
    </row>
    <row r="43" spans="1:16" x14ac:dyDescent="0.3">
      <c r="A43" s="5" t="s">
        <v>176</v>
      </c>
      <c r="B43" s="6">
        <v>19168</v>
      </c>
      <c r="C43" s="6">
        <v>15745</v>
      </c>
      <c r="D43" s="6">
        <v>13254</v>
      </c>
      <c r="E43" s="6">
        <v>15067</v>
      </c>
      <c r="F43" s="6">
        <v>18543</v>
      </c>
      <c r="G43" s="6">
        <v>26529</v>
      </c>
      <c r="H43" s="6">
        <v>24949</v>
      </c>
      <c r="I43" s="6">
        <v>21176</v>
      </c>
      <c r="J43" s="6">
        <v>13168</v>
      </c>
      <c r="K43" s="14">
        <v>19228</v>
      </c>
      <c r="L43" s="14">
        <v>15404</v>
      </c>
      <c r="M43" s="90">
        <f>SUM(B43:L43)</f>
        <v>202231</v>
      </c>
    </row>
    <row r="45" spans="1:16" x14ac:dyDescent="0.3">
      <c r="A45" t="s">
        <v>236</v>
      </c>
    </row>
    <row r="47" spans="1:16" x14ac:dyDescent="0.3">
      <c r="B47" t="s">
        <v>307</v>
      </c>
    </row>
    <row r="48" spans="1:16" x14ac:dyDescent="0.3">
      <c r="C48" t="s">
        <v>309</v>
      </c>
    </row>
    <row r="49" spans="3:3" x14ac:dyDescent="0.3">
      <c r="C49" t="s">
        <v>308</v>
      </c>
    </row>
  </sheetData>
  <mergeCells count="6">
    <mergeCell ref="B3:M3"/>
    <mergeCell ref="B17:M17"/>
    <mergeCell ref="B31:M31"/>
    <mergeCell ref="P17:AA17"/>
    <mergeCell ref="P3:AA3"/>
    <mergeCell ref="R30:W30"/>
  </mergeCells>
  <pageMargins left="0.7" right="0.7" top="0.75" bottom="0.75" header="0.3" footer="0.3"/>
  <pageSetup scale="46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5911E-AB2B-4B70-A37D-7E472DC95750}">
  <sheetPr>
    <pageSetUpPr fitToPage="1"/>
  </sheetPr>
  <dimension ref="A1:M16"/>
  <sheetViews>
    <sheetView workbookViewId="0">
      <selection activeCell="B4" sqref="B4"/>
    </sheetView>
  </sheetViews>
  <sheetFormatPr defaultRowHeight="14.4" x14ac:dyDescent="0.3"/>
  <cols>
    <col min="1" max="1" width="13.21875" customWidth="1"/>
    <col min="2" max="2" width="14.44140625" customWidth="1"/>
    <col min="3" max="3" width="16.88671875" customWidth="1"/>
    <col min="4" max="4" width="14.77734375" customWidth="1"/>
    <col min="5" max="5" width="11.5546875" customWidth="1"/>
    <col min="6" max="6" width="14.77734375" customWidth="1"/>
    <col min="7" max="7" width="2.5546875" customWidth="1"/>
    <col min="8" max="8" width="11.21875" customWidth="1"/>
    <col min="9" max="9" width="12.21875" customWidth="1"/>
    <col min="10" max="10" width="17.5546875" bestFit="1" customWidth="1"/>
    <col min="11" max="12" width="11" bestFit="1" customWidth="1"/>
    <col min="13" max="13" width="10.33203125" customWidth="1"/>
  </cols>
  <sheetData>
    <row r="1" spans="1:13" ht="21" x14ac:dyDescent="0.4">
      <c r="A1" s="19" t="s">
        <v>234</v>
      </c>
      <c r="B1" s="18"/>
      <c r="C1" s="18"/>
      <c r="D1" s="18"/>
      <c r="E1" s="18"/>
    </row>
    <row r="2" spans="1:13" ht="21" x14ac:dyDescent="0.4">
      <c r="A2" s="19"/>
      <c r="B2" s="18"/>
      <c r="C2" s="18"/>
      <c r="D2" s="18"/>
      <c r="E2" s="18"/>
    </row>
    <row r="3" spans="1:13" ht="28.8" x14ac:dyDescent="0.3">
      <c r="A3" s="8" t="s">
        <v>1</v>
      </c>
      <c r="B3" s="9" t="s">
        <v>6</v>
      </c>
      <c r="C3" s="9" t="s">
        <v>7</v>
      </c>
      <c r="D3" s="10" t="s">
        <v>8</v>
      </c>
      <c r="E3" s="9" t="s">
        <v>9</v>
      </c>
      <c r="F3" s="9" t="s">
        <v>10</v>
      </c>
      <c r="G3" s="2"/>
      <c r="H3" s="11" t="s">
        <v>11</v>
      </c>
      <c r="I3" s="12" t="s">
        <v>12</v>
      </c>
      <c r="J3" s="40" t="s">
        <v>13</v>
      </c>
      <c r="K3" s="24" t="s">
        <v>14</v>
      </c>
      <c r="L3" s="24" t="s">
        <v>15</v>
      </c>
      <c r="M3" s="24" t="s">
        <v>16</v>
      </c>
    </row>
    <row r="4" spans="1:13" ht="18" x14ac:dyDescent="0.35">
      <c r="A4" s="5" t="s">
        <v>143</v>
      </c>
      <c r="B4" s="6">
        <v>60318</v>
      </c>
      <c r="C4" s="6">
        <v>45921</v>
      </c>
      <c r="D4" s="6">
        <v>1023</v>
      </c>
      <c r="E4" s="14">
        <v>63248</v>
      </c>
      <c r="F4" s="6">
        <f>SUM(B4:E4)</f>
        <v>170510</v>
      </c>
      <c r="G4" s="7"/>
      <c r="H4" s="6">
        <v>101768</v>
      </c>
      <c r="I4" s="6">
        <f t="shared" ref="I4:I14" si="0">(J4)-(F4+H4)</f>
        <v>186991</v>
      </c>
      <c r="J4" s="6">
        <v>459269</v>
      </c>
      <c r="K4" s="25">
        <f>(F4/J4)</f>
        <v>0.37126389980599606</v>
      </c>
      <c r="L4" s="25">
        <f>(H4/J4)</f>
        <v>0.22158691311627826</v>
      </c>
      <c r="M4" s="25">
        <f>(I4/J4)</f>
        <v>0.40714918707772568</v>
      </c>
    </row>
    <row r="5" spans="1:13" ht="18" x14ac:dyDescent="0.35">
      <c r="A5" s="5" t="s">
        <v>150</v>
      </c>
      <c r="B5" s="6">
        <v>62336</v>
      </c>
      <c r="C5" s="6">
        <v>61165</v>
      </c>
      <c r="D5" s="6">
        <v>0</v>
      </c>
      <c r="E5" s="14">
        <v>51550</v>
      </c>
      <c r="F5" s="6">
        <f>SUM(B5:E5)</f>
        <v>175051</v>
      </c>
      <c r="G5" s="7"/>
      <c r="H5" s="6">
        <v>375438</v>
      </c>
      <c r="I5" s="6">
        <f t="shared" si="0"/>
        <v>230928</v>
      </c>
      <c r="J5" s="6">
        <v>781417</v>
      </c>
      <c r="K5" s="25">
        <f>(F5/J5)</f>
        <v>0.22401739404184962</v>
      </c>
      <c r="L5" s="25">
        <f>(H5/J5)</f>
        <v>0.4804579373113203</v>
      </c>
      <c r="M5" s="25">
        <f>(I5/J5)</f>
        <v>0.29552466864683008</v>
      </c>
    </row>
    <row r="6" spans="1:13" ht="18" x14ac:dyDescent="0.35">
      <c r="A6" s="5" t="s">
        <v>177</v>
      </c>
      <c r="B6" s="6">
        <v>108186</v>
      </c>
      <c r="C6" s="6">
        <v>94954</v>
      </c>
      <c r="D6" s="6">
        <v>0</v>
      </c>
      <c r="E6" s="14">
        <v>102025</v>
      </c>
      <c r="F6" s="6">
        <f t="shared" ref="F6:F10" si="1">SUM(B6:E6)</f>
        <v>305165</v>
      </c>
      <c r="G6" s="7"/>
      <c r="H6" s="6">
        <v>388304</v>
      </c>
      <c r="I6" s="6">
        <f t="shared" si="0"/>
        <v>671036</v>
      </c>
      <c r="J6" s="6">
        <v>1364505</v>
      </c>
      <c r="K6" s="25">
        <f t="shared" ref="K6:K10" si="2">(F6/J6)</f>
        <v>0.22364520467129106</v>
      </c>
      <c r="L6" s="25">
        <f t="shared" ref="L6:L10" si="3">(H6/J6)</f>
        <v>0.28457499239651007</v>
      </c>
      <c r="M6" s="25">
        <f t="shared" ref="M6:M10" si="4">(I6/J6)</f>
        <v>0.49177980293219886</v>
      </c>
    </row>
    <row r="7" spans="1:13" ht="18" x14ac:dyDescent="0.35">
      <c r="A7" s="5" t="s">
        <v>144</v>
      </c>
      <c r="B7" s="6">
        <v>22750</v>
      </c>
      <c r="C7" s="6">
        <v>12930</v>
      </c>
      <c r="D7" s="6">
        <v>21</v>
      </c>
      <c r="E7" s="14">
        <v>31769</v>
      </c>
      <c r="F7" s="6">
        <f t="shared" si="1"/>
        <v>67470</v>
      </c>
      <c r="G7" s="7"/>
      <c r="H7" s="6">
        <v>88495</v>
      </c>
      <c r="I7" s="6">
        <f t="shared" si="0"/>
        <v>141198</v>
      </c>
      <c r="J7" s="6">
        <v>297163</v>
      </c>
      <c r="K7" s="25">
        <f t="shared" si="2"/>
        <v>0.22704710882579596</v>
      </c>
      <c r="L7" s="25">
        <f t="shared" si="3"/>
        <v>0.29779952416687139</v>
      </c>
      <c r="M7" s="25">
        <f t="shared" si="4"/>
        <v>0.47515336700733268</v>
      </c>
    </row>
    <row r="8" spans="1:13" ht="18" x14ac:dyDescent="0.35">
      <c r="A8" s="5" t="s">
        <v>140</v>
      </c>
      <c r="B8" s="6">
        <v>11478</v>
      </c>
      <c r="C8" s="6">
        <v>13782</v>
      </c>
      <c r="D8" s="6">
        <v>10</v>
      </c>
      <c r="E8" s="14">
        <v>7384</v>
      </c>
      <c r="F8" s="6">
        <f t="shared" si="1"/>
        <v>32654</v>
      </c>
      <c r="G8" s="7"/>
      <c r="H8" s="6">
        <v>9320</v>
      </c>
      <c r="I8" s="6">
        <f t="shared" si="0"/>
        <v>49813</v>
      </c>
      <c r="J8" s="6">
        <v>91787</v>
      </c>
      <c r="K8" s="25">
        <f t="shared" si="2"/>
        <v>0.35575844073779511</v>
      </c>
      <c r="L8" s="25">
        <f t="shared" si="3"/>
        <v>0.10153943368886661</v>
      </c>
      <c r="M8" s="25">
        <f t="shared" si="4"/>
        <v>0.5427021255733383</v>
      </c>
    </row>
    <row r="9" spans="1:13" ht="18" x14ac:dyDescent="0.35">
      <c r="A9" s="5" t="s">
        <v>155</v>
      </c>
      <c r="B9" s="6">
        <v>25711</v>
      </c>
      <c r="C9" s="6">
        <v>26188</v>
      </c>
      <c r="D9" s="6">
        <v>300</v>
      </c>
      <c r="E9" s="14">
        <v>71050</v>
      </c>
      <c r="F9" s="6">
        <f t="shared" si="1"/>
        <v>123249</v>
      </c>
      <c r="G9" s="7"/>
      <c r="H9" s="6">
        <v>411590</v>
      </c>
      <c r="I9" s="6">
        <f t="shared" si="0"/>
        <v>170298</v>
      </c>
      <c r="J9" s="6">
        <v>705137</v>
      </c>
      <c r="K9" s="25">
        <f t="shared" si="2"/>
        <v>0.17478731083463214</v>
      </c>
      <c r="L9" s="25">
        <f t="shared" si="3"/>
        <v>0.58370217418742742</v>
      </c>
      <c r="M9" s="25">
        <f t="shared" si="4"/>
        <v>0.24151051497794046</v>
      </c>
    </row>
    <row r="10" spans="1:13" ht="18" x14ac:dyDescent="0.35">
      <c r="A10" s="5" t="s">
        <v>147</v>
      </c>
      <c r="B10" s="6">
        <v>40977</v>
      </c>
      <c r="C10" s="6">
        <v>14488</v>
      </c>
      <c r="D10" s="6">
        <v>0</v>
      </c>
      <c r="E10" s="14">
        <v>45237</v>
      </c>
      <c r="F10" s="6">
        <f t="shared" si="1"/>
        <v>100702</v>
      </c>
      <c r="G10" s="7"/>
      <c r="H10" s="6">
        <v>194164</v>
      </c>
      <c r="I10" s="6">
        <f t="shared" si="0"/>
        <v>80399</v>
      </c>
      <c r="J10" s="6">
        <v>375265</v>
      </c>
      <c r="K10" s="25">
        <f t="shared" si="2"/>
        <v>0.26834903334976618</v>
      </c>
      <c r="L10" s="25">
        <f t="shared" si="3"/>
        <v>0.51740503377613156</v>
      </c>
      <c r="M10" s="25">
        <f t="shared" si="4"/>
        <v>0.21424593287410229</v>
      </c>
    </row>
    <row r="11" spans="1:13" ht="18" x14ac:dyDescent="0.35">
      <c r="A11" s="5" t="s">
        <v>157</v>
      </c>
      <c r="B11" s="6">
        <v>247885</v>
      </c>
      <c r="C11" s="6">
        <v>43577</v>
      </c>
      <c r="D11" s="6">
        <v>18</v>
      </c>
      <c r="E11" s="14">
        <v>137527</v>
      </c>
      <c r="F11" s="6">
        <f t="shared" ref="F11:F14" si="5">SUM(B11:E11)</f>
        <v>429007</v>
      </c>
      <c r="G11" s="7"/>
      <c r="H11" s="14">
        <v>225671</v>
      </c>
      <c r="I11" s="6">
        <f t="shared" si="0"/>
        <v>414049</v>
      </c>
      <c r="J11" s="6">
        <v>1068727</v>
      </c>
      <c r="K11" s="25">
        <f t="shared" ref="K11:K14" si="6">(F11/J11)</f>
        <v>0.40141869719769407</v>
      </c>
      <c r="L11" s="25">
        <f t="shared" ref="L11:L14" si="7">(H11/J11)</f>
        <v>0.21115869628071529</v>
      </c>
      <c r="M11" s="25">
        <f t="shared" ref="M11:M14" si="8">(I11/J11)</f>
        <v>0.38742260652159066</v>
      </c>
    </row>
    <row r="12" spans="1:13" ht="18" x14ac:dyDescent="0.35">
      <c r="A12" s="5" t="s">
        <v>142</v>
      </c>
      <c r="B12" s="6">
        <v>14991</v>
      </c>
      <c r="C12" s="6">
        <v>4219</v>
      </c>
      <c r="D12" s="6">
        <v>3</v>
      </c>
      <c r="E12" s="14">
        <v>15759</v>
      </c>
      <c r="F12" s="6">
        <f>(B12+C12+D12+E12)</f>
        <v>34972</v>
      </c>
      <c r="G12" s="7"/>
      <c r="H12" s="6">
        <v>19243</v>
      </c>
      <c r="I12" s="6">
        <f t="shared" si="0"/>
        <v>82795</v>
      </c>
      <c r="J12" s="6">
        <v>137010</v>
      </c>
      <c r="K12" s="25">
        <f t="shared" si="6"/>
        <v>0.2552514415006204</v>
      </c>
      <c r="L12" s="25">
        <f t="shared" si="7"/>
        <v>0.14044960221881614</v>
      </c>
      <c r="M12" s="25">
        <f t="shared" si="8"/>
        <v>0.60429895628056352</v>
      </c>
    </row>
    <row r="13" spans="1:13" ht="18" x14ac:dyDescent="0.35">
      <c r="A13" s="5"/>
      <c r="B13" s="6"/>
      <c r="C13" s="6"/>
      <c r="D13" s="6"/>
      <c r="E13" s="14"/>
      <c r="F13" s="6"/>
      <c r="G13" s="7"/>
      <c r="H13" s="6"/>
      <c r="I13" s="6"/>
      <c r="J13" s="6"/>
      <c r="K13" s="110"/>
      <c r="L13" s="110"/>
      <c r="M13" s="110"/>
    </row>
    <row r="14" spans="1:13" ht="18" x14ac:dyDescent="0.35">
      <c r="A14" s="5" t="s">
        <v>176</v>
      </c>
      <c r="B14" s="6">
        <v>206576</v>
      </c>
      <c r="C14" s="6">
        <v>55865</v>
      </c>
      <c r="D14" s="6">
        <v>51</v>
      </c>
      <c r="E14" s="14">
        <v>248768</v>
      </c>
      <c r="F14" s="6">
        <f t="shared" si="5"/>
        <v>511260</v>
      </c>
      <c r="G14" s="7"/>
      <c r="H14" s="6">
        <v>1507839</v>
      </c>
      <c r="I14" s="6">
        <f t="shared" si="0"/>
        <v>2071618</v>
      </c>
      <c r="J14" s="6">
        <v>4090717</v>
      </c>
      <c r="K14" s="25">
        <f t="shared" si="6"/>
        <v>0.12498053519713048</v>
      </c>
      <c r="L14" s="25">
        <f t="shared" si="7"/>
        <v>0.36860017449263782</v>
      </c>
      <c r="M14" s="25">
        <f t="shared" si="8"/>
        <v>0.5064192903102317</v>
      </c>
    </row>
    <row r="16" spans="1:13" x14ac:dyDescent="0.3">
      <c r="A16" t="s">
        <v>236</v>
      </c>
    </row>
  </sheetData>
  <pageMargins left="0.7" right="0.7" top="0.75" bottom="0.75" header="0.3" footer="0.3"/>
  <pageSetup scale="75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E407D-AEB8-40BC-B1D3-A80EA1A11240}">
  <sheetPr>
    <pageSetUpPr fitToPage="1"/>
  </sheetPr>
  <dimension ref="A1"/>
  <sheetViews>
    <sheetView workbookViewId="0">
      <selection activeCell="Q13" sqref="Q13"/>
    </sheetView>
  </sheetViews>
  <sheetFormatPr defaultRowHeight="14.4" x14ac:dyDescent="0.3"/>
  <sheetData/>
  <pageMargins left="0.7" right="0.7" top="0.75" bottom="0.75" header="0.3" footer="0.3"/>
  <pageSetup scale="91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EF92-51F9-4FC1-BB81-ACE8EA5643B4}">
  <sheetPr>
    <pageSetUpPr fitToPage="1"/>
  </sheetPr>
  <dimension ref="A1:R17"/>
  <sheetViews>
    <sheetView workbookViewId="0">
      <selection activeCell="J18" sqref="J18"/>
    </sheetView>
  </sheetViews>
  <sheetFormatPr defaultRowHeight="14.4" x14ac:dyDescent="0.3"/>
  <cols>
    <col min="1" max="1" width="16.109375" customWidth="1"/>
    <col min="2" max="2" width="9.5546875" bestFit="1" customWidth="1"/>
    <col min="5" max="5" width="9.5546875" bestFit="1" customWidth="1"/>
    <col min="6" max="6" width="12.21875" customWidth="1"/>
    <col min="7" max="7" width="3" customWidth="1"/>
    <col min="8" max="8" width="9.5546875" bestFit="1" customWidth="1"/>
    <col min="11" max="11" width="9.5546875" bestFit="1" customWidth="1"/>
    <col min="12" max="12" width="11" bestFit="1" customWidth="1"/>
    <col min="13" max="13" width="4.21875" customWidth="1"/>
    <col min="18" max="18" width="10.88671875" customWidth="1"/>
  </cols>
  <sheetData>
    <row r="1" spans="1:18" ht="21" x14ac:dyDescent="0.4">
      <c r="A1" s="18" t="s">
        <v>312</v>
      </c>
      <c r="B1" s="18"/>
      <c r="C1" s="18"/>
      <c r="D1" s="18"/>
      <c r="E1" s="18"/>
    </row>
    <row r="3" spans="1:18" x14ac:dyDescent="0.3">
      <c r="B3" s="175" t="s">
        <v>238</v>
      </c>
      <c r="C3" s="175"/>
      <c r="D3" s="175"/>
      <c r="E3" s="175"/>
      <c r="F3" s="175"/>
      <c r="H3" s="175" t="s">
        <v>311</v>
      </c>
      <c r="I3" s="175"/>
      <c r="J3" s="175"/>
      <c r="K3" s="175"/>
      <c r="L3" s="175"/>
      <c r="N3" s="175" t="s">
        <v>314</v>
      </c>
      <c r="O3" s="175"/>
      <c r="P3" s="175"/>
      <c r="Q3" s="175"/>
      <c r="R3" s="175"/>
    </row>
    <row r="4" spans="1:18" ht="28.8" x14ac:dyDescent="0.3">
      <c r="A4" s="8" t="s">
        <v>1</v>
      </c>
      <c r="B4" s="9" t="s">
        <v>6</v>
      </c>
      <c r="C4" s="9" t="s">
        <v>7</v>
      </c>
      <c r="D4" s="10" t="s">
        <v>8</v>
      </c>
      <c r="E4" s="9" t="s">
        <v>9</v>
      </c>
      <c r="F4" s="11" t="s">
        <v>11</v>
      </c>
      <c r="H4" s="9" t="s">
        <v>6</v>
      </c>
      <c r="I4" s="9" t="s">
        <v>7</v>
      </c>
      <c r="J4" s="10" t="s">
        <v>8</v>
      </c>
      <c r="K4" s="9" t="s">
        <v>9</v>
      </c>
      <c r="L4" s="11" t="s">
        <v>11</v>
      </c>
      <c r="N4" s="9" t="s">
        <v>6</v>
      </c>
      <c r="O4" s="9" t="s">
        <v>7</v>
      </c>
      <c r="P4" s="10" t="s">
        <v>8</v>
      </c>
      <c r="Q4" s="9" t="s">
        <v>9</v>
      </c>
      <c r="R4" s="11" t="s">
        <v>11</v>
      </c>
    </row>
    <row r="5" spans="1:18" x14ac:dyDescent="0.3">
      <c r="A5" s="5" t="s">
        <v>143</v>
      </c>
      <c r="B5" s="6">
        <v>60318</v>
      </c>
      <c r="C5" s="6">
        <v>45921</v>
      </c>
      <c r="D5" s="6">
        <v>1023</v>
      </c>
      <c r="E5" s="14">
        <v>63248</v>
      </c>
      <c r="F5" s="6">
        <v>101768</v>
      </c>
      <c r="H5" s="6">
        <v>47315</v>
      </c>
      <c r="I5" s="6">
        <v>36403</v>
      </c>
      <c r="J5" s="6">
        <v>361</v>
      </c>
      <c r="K5" s="6">
        <v>37590</v>
      </c>
      <c r="L5" s="6">
        <v>87994</v>
      </c>
      <c r="N5" s="26">
        <f>(H5/B5)</f>
        <v>0.78442587618952886</v>
      </c>
      <c r="O5" s="26">
        <f>(I5/C5)</f>
        <v>0.79273099453409113</v>
      </c>
      <c r="P5" s="26">
        <f>(J5/D5)</f>
        <v>0.35288367546432065</v>
      </c>
      <c r="Q5" s="26">
        <f>(K5/E5)</f>
        <v>0.59432709334682521</v>
      </c>
      <c r="R5" s="26">
        <f>(L5/F5)</f>
        <v>0.86465293608992999</v>
      </c>
    </row>
    <row r="6" spans="1:18" x14ac:dyDescent="0.3">
      <c r="A6" s="5" t="s">
        <v>150</v>
      </c>
      <c r="B6" s="6">
        <v>62336</v>
      </c>
      <c r="C6" s="6">
        <v>61165</v>
      </c>
      <c r="D6" s="6">
        <v>0</v>
      </c>
      <c r="E6" s="14">
        <v>51550</v>
      </c>
      <c r="F6" s="6">
        <v>375438</v>
      </c>
      <c r="H6" s="6">
        <v>65498</v>
      </c>
      <c r="I6" s="6">
        <v>44366</v>
      </c>
      <c r="J6" s="6">
        <v>0</v>
      </c>
      <c r="K6" s="6">
        <v>32747</v>
      </c>
      <c r="L6" s="6">
        <v>351930</v>
      </c>
      <c r="N6" s="162">
        <f t="shared" ref="N6:N15" si="0">(H6/B6)</f>
        <v>1.0507251026694044</v>
      </c>
      <c r="O6" s="26">
        <f t="shared" ref="O6:O15" si="1">(I6/C6)</f>
        <v>0.72534946456306715</v>
      </c>
      <c r="P6" s="26" t="e">
        <f t="shared" ref="P6:P15" si="2">(J6/D6)</f>
        <v>#DIV/0!</v>
      </c>
      <c r="Q6" s="26">
        <f t="shared" ref="Q6:Q15" si="3">(K6/E6)</f>
        <v>0.63524733268671196</v>
      </c>
      <c r="R6" s="162">
        <f t="shared" ref="R6:R15" si="4">(L6/F6)</f>
        <v>0.93738513416329727</v>
      </c>
    </row>
    <row r="7" spans="1:18" x14ac:dyDescent="0.3">
      <c r="A7" s="5" t="s">
        <v>177</v>
      </c>
      <c r="B7" s="6">
        <v>108186</v>
      </c>
      <c r="C7" s="6">
        <v>94954</v>
      </c>
      <c r="D7" s="6">
        <v>0</v>
      </c>
      <c r="E7" s="14">
        <v>102025</v>
      </c>
      <c r="F7" s="6">
        <v>388304</v>
      </c>
      <c r="H7" s="6">
        <v>129769</v>
      </c>
      <c r="I7" s="6">
        <v>83587</v>
      </c>
      <c r="J7" s="6">
        <v>0</v>
      </c>
      <c r="K7" s="6">
        <v>110236</v>
      </c>
      <c r="L7" s="6">
        <v>424851</v>
      </c>
      <c r="N7" s="162">
        <f t="shared" si="0"/>
        <v>1.1994990109626014</v>
      </c>
      <c r="O7" s="26">
        <f t="shared" si="1"/>
        <v>0.88028940329001415</v>
      </c>
      <c r="P7" s="26" t="e">
        <f t="shared" si="2"/>
        <v>#DIV/0!</v>
      </c>
      <c r="Q7" s="162">
        <f t="shared" si="3"/>
        <v>1.0804802744425386</v>
      </c>
      <c r="R7" s="162">
        <f t="shared" si="4"/>
        <v>1.0941195558119412</v>
      </c>
    </row>
    <row r="8" spans="1:18" x14ac:dyDescent="0.3">
      <c r="A8" s="5" t="s">
        <v>144</v>
      </c>
      <c r="B8" s="6">
        <v>22750</v>
      </c>
      <c r="C8" s="6">
        <v>12930</v>
      </c>
      <c r="D8" s="6">
        <v>21</v>
      </c>
      <c r="E8" s="14">
        <v>31769</v>
      </c>
      <c r="F8" s="6">
        <v>88495</v>
      </c>
      <c r="H8" s="6">
        <v>29471</v>
      </c>
      <c r="I8" s="6">
        <v>9969</v>
      </c>
      <c r="J8" s="6">
        <v>68</v>
      </c>
      <c r="K8" s="6">
        <v>31867</v>
      </c>
      <c r="L8" s="6">
        <v>79086</v>
      </c>
      <c r="N8" s="162">
        <f t="shared" si="0"/>
        <v>1.2954285714285714</v>
      </c>
      <c r="O8" s="26">
        <f t="shared" si="1"/>
        <v>0.77099767981438516</v>
      </c>
      <c r="P8" s="162">
        <f t="shared" si="2"/>
        <v>3.2380952380952381</v>
      </c>
      <c r="Q8" s="162">
        <f t="shared" si="3"/>
        <v>1.0030847681702288</v>
      </c>
      <c r="R8" s="26">
        <f t="shared" si="4"/>
        <v>0.89367760890445791</v>
      </c>
    </row>
    <row r="9" spans="1:18" x14ac:dyDescent="0.3">
      <c r="A9" s="5" t="s">
        <v>140</v>
      </c>
      <c r="B9" s="6">
        <v>11478</v>
      </c>
      <c r="C9" s="6">
        <v>13782</v>
      </c>
      <c r="D9" s="6">
        <v>10</v>
      </c>
      <c r="E9" s="14">
        <v>7384</v>
      </c>
      <c r="F9" s="6">
        <v>9320</v>
      </c>
      <c r="H9" s="6">
        <v>12680</v>
      </c>
      <c r="I9" s="6">
        <v>14549</v>
      </c>
      <c r="J9" s="6">
        <v>0</v>
      </c>
      <c r="K9" s="6">
        <v>4409</v>
      </c>
      <c r="L9" s="6">
        <v>16069</v>
      </c>
      <c r="N9" s="162">
        <f t="shared" si="0"/>
        <v>1.1047220770169019</v>
      </c>
      <c r="O9" s="162">
        <f t="shared" si="1"/>
        <v>1.0556523001015818</v>
      </c>
      <c r="P9" s="26">
        <f t="shared" si="2"/>
        <v>0</v>
      </c>
      <c r="Q9" s="26">
        <f t="shared" si="3"/>
        <v>0.59710184182015169</v>
      </c>
      <c r="R9" s="162">
        <f t="shared" si="4"/>
        <v>1.7241416309012876</v>
      </c>
    </row>
    <row r="10" spans="1:18" x14ac:dyDescent="0.3">
      <c r="A10" s="5" t="s">
        <v>155</v>
      </c>
      <c r="B10" s="6">
        <v>25711</v>
      </c>
      <c r="C10" s="6">
        <v>26188</v>
      </c>
      <c r="D10" s="6">
        <v>300</v>
      </c>
      <c r="E10" s="14">
        <v>71050</v>
      </c>
      <c r="F10" s="6">
        <v>411590</v>
      </c>
      <c r="H10" s="6">
        <v>29979</v>
      </c>
      <c r="I10" s="6">
        <v>28233</v>
      </c>
      <c r="J10" s="6">
        <v>127</v>
      </c>
      <c r="K10" s="14">
        <v>67837</v>
      </c>
      <c r="L10" s="6">
        <v>396019</v>
      </c>
      <c r="N10" s="162">
        <f t="shared" si="0"/>
        <v>1.1659989887596749</v>
      </c>
      <c r="O10" s="162">
        <f t="shared" si="1"/>
        <v>1.078089201160837</v>
      </c>
      <c r="P10" s="26">
        <f t="shared" si="2"/>
        <v>0.42333333333333334</v>
      </c>
      <c r="Q10" s="162">
        <f t="shared" si="3"/>
        <v>0.95477832512315275</v>
      </c>
      <c r="R10" s="162">
        <f t="shared" si="4"/>
        <v>0.96216866298986858</v>
      </c>
    </row>
    <row r="11" spans="1:18" x14ac:dyDescent="0.3">
      <c r="A11" s="5" t="s">
        <v>147</v>
      </c>
      <c r="B11" s="6">
        <v>40977</v>
      </c>
      <c r="C11" s="6">
        <v>14488</v>
      </c>
      <c r="D11" s="6">
        <v>0</v>
      </c>
      <c r="E11" s="14">
        <v>45237</v>
      </c>
      <c r="F11" s="6">
        <v>194164</v>
      </c>
      <c r="H11" s="6">
        <v>31321</v>
      </c>
      <c r="I11" s="6">
        <v>46751</v>
      </c>
      <c r="J11" s="6">
        <v>0</v>
      </c>
      <c r="K11" s="6">
        <v>38276</v>
      </c>
      <c r="L11" s="6">
        <v>173281</v>
      </c>
      <c r="N11" s="26">
        <f t="shared" si="0"/>
        <v>0.76435561412499697</v>
      </c>
      <c r="O11" s="162">
        <f t="shared" si="1"/>
        <v>3.2268774157923801</v>
      </c>
      <c r="P11" s="26" t="e">
        <f t="shared" si="2"/>
        <v>#DIV/0!</v>
      </c>
      <c r="Q11" s="26">
        <f t="shared" si="3"/>
        <v>0.84612153767933329</v>
      </c>
      <c r="R11" s="26">
        <f t="shared" si="4"/>
        <v>0.89244659154117134</v>
      </c>
    </row>
    <row r="12" spans="1:18" x14ac:dyDescent="0.3">
      <c r="A12" s="5" t="s">
        <v>157</v>
      </c>
      <c r="B12" s="6">
        <v>247885</v>
      </c>
      <c r="C12" s="6">
        <v>43577</v>
      </c>
      <c r="D12" s="6">
        <v>18</v>
      </c>
      <c r="E12" s="14">
        <v>137527</v>
      </c>
      <c r="F12" s="14">
        <v>225671</v>
      </c>
      <c r="H12" s="6">
        <v>230523</v>
      </c>
      <c r="I12" s="6">
        <v>2505</v>
      </c>
      <c r="J12" s="6">
        <v>20</v>
      </c>
      <c r="K12" s="6">
        <v>105483</v>
      </c>
      <c r="L12" s="6">
        <v>165967</v>
      </c>
      <c r="N12" s="162">
        <f t="shared" si="0"/>
        <v>0.92995945700627303</v>
      </c>
      <c r="O12" s="26">
        <f t="shared" si="1"/>
        <v>5.7484452807673773E-2</v>
      </c>
      <c r="P12" s="162">
        <f t="shared" si="2"/>
        <v>1.1111111111111112</v>
      </c>
      <c r="Q12" s="26">
        <f t="shared" si="3"/>
        <v>0.76699848029841411</v>
      </c>
      <c r="R12" s="26">
        <f t="shared" si="4"/>
        <v>0.73543787194632892</v>
      </c>
    </row>
    <row r="13" spans="1:18" x14ac:dyDescent="0.3">
      <c r="A13" s="5" t="s">
        <v>142</v>
      </c>
      <c r="B13" s="6">
        <v>14991</v>
      </c>
      <c r="C13" s="6">
        <v>4219</v>
      </c>
      <c r="D13" s="6">
        <v>3</v>
      </c>
      <c r="E13" s="14">
        <v>15759</v>
      </c>
      <c r="F13" s="6">
        <v>19243</v>
      </c>
      <c r="H13" s="6">
        <v>10530</v>
      </c>
      <c r="I13" s="6">
        <v>56681</v>
      </c>
      <c r="J13" s="6">
        <v>0</v>
      </c>
      <c r="K13" s="6">
        <v>7894</v>
      </c>
      <c r="L13" s="6">
        <v>23518</v>
      </c>
      <c r="N13" s="26">
        <f t="shared" si="0"/>
        <v>0.70242145287172308</v>
      </c>
      <c r="O13" s="162">
        <f t="shared" si="1"/>
        <v>13.434700165916095</v>
      </c>
      <c r="P13" s="26">
        <f t="shared" si="2"/>
        <v>0</v>
      </c>
      <c r="Q13" s="26">
        <f t="shared" si="3"/>
        <v>0.50092010914398122</v>
      </c>
      <c r="R13" s="162">
        <f t="shared" si="4"/>
        <v>1.2221587070623083</v>
      </c>
    </row>
    <row r="14" spans="1:18" x14ac:dyDescent="0.3">
      <c r="A14" s="5"/>
      <c r="B14" s="6"/>
      <c r="C14" s="6"/>
      <c r="D14" s="6"/>
      <c r="E14" s="14"/>
      <c r="F14" s="6"/>
      <c r="H14" s="6"/>
      <c r="I14" s="6"/>
      <c r="J14" s="6"/>
      <c r="K14" s="6"/>
      <c r="L14" s="6"/>
      <c r="N14" s="26"/>
      <c r="O14" s="26"/>
      <c r="P14" s="26"/>
      <c r="Q14" s="26"/>
      <c r="R14" s="26"/>
    </row>
    <row r="15" spans="1:18" x14ac:dyDescent="0.3">
      <c r="A15" s="5" t="s">
        <v>176</v>
      </c>
      <c r="B15" s="6">
        <v>206576</v>
      </c>
      <c r="C15" s="6">
        <v>55865</v>
      </c>
      <c r="D15" s="6">
        <v>51</v>
      </c>
      <c r="E15" s="14">
        <v>248768</v>
      </c>
      <c r="F15" s="6">
        <v>1507839</v>
      </c>
      <c r="H15" s="6">
        <v>133061</v>
      </c>
      <c r="I15" s="6">
        <v>56681</v>
      </c>
      <c r="J15" s="6">
        <v>53</v>
      </c>
      <c r="K15" s="6">
        <v>202231</v>
      </c>
      <c r="L15" s="6">
        <v>1403478</v>
      </c>
      <c r="N15" s="26">
        <f t="shared" si="0"/>
        <v>0.64412613275501507</v>
      </c>
      <c r="O15" s="162">
        <f t="shared" si="1"/>
        <v>1.0146066410095766</v>
      </c>
      <c r="P15" s="162">
        <f t="shared" si="2"/>
        <v>1.0392156862745099</v>
      </c>
      <c r="Q15" s="26">
        <f t="shared" si="3"/>
        <v>0.81293011962953432</v>
      </c>
      <c r="R15" s="162">
        <f t="shared" si="4"/>
        <v>0.93078770346170914</v>
      </c>
    </row>
    <row r="16" spans="1:18" x14ac:dyDescent="0.3">
      <c r="P16" s="129"/>
    </row>
    <row r="17" spans="1:1" x14ac:dyDescent="0.3">
      <c r="A17" t="s">
        <v>236</v>
      </c>
    </row>
  </sheetData>
  <mergeCells count="3">
    <mergeCell ref="H3:L3"/>
    <mergeCell ref="B3:F3"/>
    <mergeCell ref="N3:R3"/>
  </mergeCells>
  <pageMargins left="0.7" right="0.7" top="0.75" bottom="0.75" header="0.3" footer="0.3"/>
  <pageSetup scale="73" orientation="landscape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0980-E552-47B0-8B07-A3D31BDD156B}">
  <sheetPr>
    <pageSetUpPr fitToPage="1"/>
  </sheetPr>
  <dimension ref="A1:H18"/>
  <sheetViews>
    <sheetView workbookViewId="0">
      <selection activeCell="J8" sqref="J8"/>
    </sheetView>
  </sheetViews>
  <sheetFormatPr defaultRowHeight="14.4" x14ac:dyDescent="0.3"/>
  <cols>
    <col min="1" max="1" width="12.5546875" customWidth="1"/>
    <col min="2" max="2" width="15.109375" customWidth="1"/>
    <col min="3" max="3" width="15.33203125" customWidth="1"/>
    <col min="4" max="4" width="14.5546875" customWidth="1"/>
    <col min="5" max="5" width="15.77734375" customWidth="1"/>
    <col min="6" max="6" width="15.109375" customWidth="1"/>
    <col min="7" max="7" width="10.88671875" customWidth="1"/>
    <col min="8" max="8" width="8.6640625" customWidth="1"/>
  </cols>
  <sheetData>
    <row r="1" spans="1:8" ht="21" x14ac:dyDescent="0.4">
      <c r="A1" s="19" t="s">
        <v>29</v>
      </c>
      <c r="B1" s="19"/>
      <c r="C1" s="19"/>
    </row>
    <row r="2" spans="1:8" ht="21" x14ac:dyDescent="0.4">
      <c r="A2" s="19" t="s">
        <v>315</v>
      </c>
      <c r="B2" s="19"/>
      <c r="C2" s="19"/>
      <c r="D2" s="19"/>
    </row>
    <row r="4" spans="1:8" ht="15.6" x14ac:dyDescent="0.3">
      <c r="A4" s="44"/>
      <c r="B4" s="176" t="s">
        <v>6</v>
      </c>
      <c r="C4" s="176"/>
      <c r="D4" s="176" t="s">
        <v>7</v>
      </c>
      <c r="E4" s="176"/>
      <c r="F4" s="176" t="s">
        <v>19</v>
      </c>
      <c r="G4" s="176"/>
      <c r="H4" s="44"/>
    </row>
    <row r="5" spans="1:8" ht="46.5" customHeight="1" x14ac:dyDescent="0.3">
      <c r="A5" s="51" t="s">
        <v>1</v>
      </c>
      <c r="B5" s="63" t="s">
        <v>27</v>
      </c>
      <c r="C5" s="63" t="s">
        <v>28</v>
      </c>
      <c r="D5" s="63" t="s">
        <v>27</v>
      </c>
      <c r="E5" s="63" t="s">
        <v>28</v>
      </c>
      <c r="F5" s="63" t="s">
        <v>27</v>
      </c>
      <c r="G5" s="63" t="s">
        <v>28</v>
      </c>
      <c r="H5" s="44"/>
    </row>
    <row r="6" spans="1:8" ht="15.6" x14ac:dyDescent="0.3">
      <c r="A6" s="5" t="s">
        <v>143</v>
      </c>
      <c r="B6" s="83">
        <v>9588</v>
      </c>
      <c r="C6" s="121">
        <v>0</v>
      </c>
      <c r="D6" s="83">
        <v>1630</v>
      </c>
      <c r="E6" s="83">
        <v>79558</v>
      </c>
      <c r="F6" s="83">
        <v>7579</v>
      </c>
      <c r="G6" s="84">
        <v>0</v>
      </c>
      <c r="H6" s="44"/>
    </row>
    <row r="7" spans="1:8" ht="15.6" x14ac:dyDescent="0.3">
      <c r="A7" s="5" t="s">
        <v>150</v>
      </c>
      <c r="B7" s="83">
        <v>13857</v>
      </c>
      <c r="C7" s="83">
        <v>862875</v>
      </c>
      <c r="D7" s="83">
        <v>6873</v>
      </c>
      <c r="E7" s="83">
        <v>141003</v>
      </c>
      <c r="F7" s="83">
        <v>29331</v>
      </c>
      <c r="G7" s="84">
        <v>0</v>
      </c>
      <c r="H7" s="44"/>
    </row>
    <row r="8" spans="1:8" ht="15.6" x14ac:dyDescent="0.3">
      <c r="A8" s="5" t="s">
        <v>177</v>
      </c>
      <c r="B8" s="83">
        <v>52646</v>
      </c>
      <c r="C8" s="83">
        <v>768438</v>
      </c>
      <c r="D8" s="83">
        <v>3948</v>
      </c>
      <c r="E8" s="83">
        <v>102553</v>
      </c>
      <c r="F8" s="83">
        <v>11061</v>
      </c>
      <c r="G8" s="84">
        <v>0</v>
      </c>
      <c r="H8" s="44"/>
    </row>
    <row r="9" spans="1:8" ht="15.6" x14ac:dyDescent="0.3">
      <c r="A9" s="5" t="s">
        <v>144</v>
      </c>
      <c r="B9" s="121">
        <v>0</v>
      </c>
      <c r="C9" s="83">
        <v>154520</v>
      </c>
      <c r="D9" s="83">
        <v>1058</v>
      </c>
      <c r="E9" s="83">
        <v>31603</v>
      </c>
      <c r="F9" s="83">
        <v>3059</v>
      </c>
      <c r="G9" s="84">
        <v>0</v>
      </c>
      <c r="H9" s="44"/>
    </row>
    <row r="10" spans="1:8" ht="15.6" x14ac:dyDescent="0.3">
      <c r="A10" s="5" t="s">
        <v>140</v>
      </c>
      <c r="B10" s="83">
        <v>699</v>
      </c>
      <c r="C10" s="83">
        <v>91531</v>
      </c>
      <c r="D10" s="83">
        <v>138</v>
      </c>
      <c r="E10" s="83">
        <v>12084</v>
      </c>
      <c r="F10" s="83">
        <v>1007</v>
      </c>
      <c r="G10" s="84">
        <v>0</v>
      </c>
      <c r="H10" s="44"/>
    </row>
    <row r="11" spans="1:8" ht="15.6" x14ac:dyDescent="0.3">
      <c r="A11" s="5" t="s">
        <v>155</v>
      </c>
      <c r="B11" s="83">
        <v>18278</v>
      </c>
      <c r="C11" s="83">
        <v>75182</v>
      </c>
      <c r="D11" s="83">
        <v>10921</v>
      </c>
      <c r="E11" s="83">
        <v>67537</v>
      </c>
      <c r="F11" s="83">
        <v>65192</v>
      </c>
      <c r="G11" s="84">
        <v>0</v>
      </c>
      <c r="H11" s="44"/>
    </row>
    <row r="12" spans="1:8" ht="15.6" x14ac:dyDescent="0.3">
      <c r="A12" s="5" t="s">
        <v>147</v>
      </c>
      <c r="B12" s="121">
        <v>0</v>
      </c>
      <c r="C12" s="83">
        <v>92284</v>
      </c>
      <c r="D12" s="121">
        <v>0</v>
      </c>
      <c r="E12" s="83">
        <v>3490</v>
      </c>
      <c r="F12" s="83">
        <v>12125</v>
      </c>
      <c r="G12" s="84">
        <v>0</v>
      </c>
      <c r="H12" s="44"/>
    </row>
    <row r="13" spans="1:8" ht="15.6" x14ac:dyDescent="0.3">
      <c r="A13" s="5" t="s">
        <v>157</v>
      </c>
      <c r="B13" s="83">
        <v>7105</v>
      </c>
      <c r="C13" s="83">
        <v>105785</v>
      </c>
      <c r="D13" s="83">
        <v>12745</v>
      </c>
      <c r="E13" s="83">
        <v>36468</v>
      </c>
      <c r="F13" s="83">
        <v>127198</v>
      </c>
      <c r="G13" s="84">
        <v>0</v>
      </c>
      <c r="H13" s="44"/>
    </row>
    <row r="14" spans="1:8" ht="15.6" x14ac:dyDescent="0.3">
      <c r="A14" s="5" t="s">
        <v>142</v>
      </c>
      <c r="B14" s="83">
        <v>348</v>
      </c>
      <c r="C14" s="83">
        <v>66401</v>
      </c>
      <c r="D14" s="83">
        <v>90</v>
      </c>
      <c r="E14" s="83">
        <v>21194</v>
      </c>
      <c r="F14" s="83">
        <v>155</v>
      </c>
      <c r="G14" s="83">
        <v>631</v>
      </c>
      <c r="H14" s="44"/>
    </row>
    <row r="15" spans="1:8" ht="15.6" x14ac:dyDescent="0.3">
      <c r="A15" s="5"/>
      <c r="B15" s="83"/>
      <c r="C15" s="83"/>
      <c r="D15" s="83"/>
      <c r="E15" s="83"/>
      <c r="F15" s="83"/>
      <c r="G15" s="84"/>
      <c r="H15" s="44"/>
    </row>
    <row r="16" spans="1:8" ht="15.6" x14ac:dyDescent="0.3">
      <c r="A16" s="5" t="s">
        <v>176</v>
      </c>
      <c r="B16" s="83">
        <v>44280</v>
      </c>
      <c r="C16" s="83">
        <v>2551181</v>
      </c>
      <c r="D16" s="83">
        <v>40116</v>
      </c>
      <c r="E16" s="83">
        <v>319089</v>
      </c>
      <c r="F16" s="83">
        <v>753185</v>
      </c>
      <c r="G16" s="84">
        <v>0</v>
      </c>
      <c r="H16" s="44"/>
    </row>
    <row r="18" spans="1:1" x14ac:dyDescent="0.3">
      <c r="A18" t="s">
        <v>222</v>
      </c>
    </row>
  </sheetData>
  <mergeCells count="3">
    <mergeCell ref="B4:C4"/>
    <mergeCell ref="D4:E4"/>
    <mergeCell ref="F4:G4"/>
  </mergeCells>
  <pageMargins left="0.7" right="0.7" top="0.75" bottom="0.75" header="0.3" footer="0.3"/>
  <pageSetup orientation="landscape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020AB-09C9-446C-B34B-8525706ED0D6}">
  <sheetPr>
    <pageSetUpPr fitToPage="1"/>
  </sheetPr>
  <dimension ref="A1:P37"/>
  <sheetViews>
    <sheetView topLeftCell="A4" workbookViewId="0">
      <selection activeCell="F19" sqref="F19"/>
    </sheetView>
  </sheetViews>
  <sheetFormatPr defaultRowHeight="14.4" x14ac:dyDescent="0.3"/>
  <cols>
    <col min="2" max="2" width="42.77734375" customWidth="1"/>
    <col min="3" max="3" width="31.88671875" customWidth="1"/>
  </cols>
  <sheetData>
    <row r="1" spans="1:16" ht="21" x14ac:dyDescent="0.4">
      <c r="A1" s="17" t="s">
        <v>73</v>
      </c>
      <c r="B1" s="17"/>
      <c r="C1" s="17"/>
      <c r="D1" s="17"/>
      <c r="E1" s="17"/>
      <c r="F1" s="17"/>
      <c r="G1" s="17"/>
    </row>
    <row r="4" spans="1:16" ht="15.6" x14ac:dyDescent="0.3">
      <c r="B4" s="65" t="s">
        <v>74</v>
      </c>
      <c r="C4" s="65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16" ht="15.6" x14ac:dyDescent="0.3">
      <c r="B5" s="66" t="s">
        <v>75</v>
      </c>
      <c r="C5" s="68" t="s">
        <v>78</v>
      </c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16" ht="15.6" x14ac:dyDescent="0.3">
      <c r="B6" s="66" t="s">
        <v>76</v>
      </c>
      <c r="C6" s="68" t="s">
        <v>79</v>
      </c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</row>
    <row r="7" spans="1:16" ht="15.6" x14ac:dyDescent="0.3">
      <c r="B7" s="66" t="s">
        <v>77</v>
      </c>
      <c r="C7" s="68" t="s">
        <v>80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</row>
    <row r="8" spans="1:16" ht="15.6" x14ac:dyDescent="0.3"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</row>
    <row r="9" spans="1:16" ht="15.6" x14ac:dyDescent="0.3">
      <c r="B9" s="65" t="s">
        <v>6</v>
      </c>
      <c r="C9" s="65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</row>
    <row r="10" spans="1:16" ht="15.6" x14ac:dyDescent="0.3">
      <c r="B10" s="66" t="s">
        <v>81</v>
      </c>
      <c r="C10" s="67">
        <v>0.08</v>
      </c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</row>
    <row r="11" spans="1:16" ht="15.6" x14ac:dyDescent="0.3">
      <c r="B11" s="66" t="s">
        <v>82</v>
      </c>
      <c r="C11" s="67">
        <v>0.01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</row>
    <row r="12" spans="1:16" ht="15.6" x14ac:dyDescent="0.3">
      <c r="B12" s="66" t="s">
        <v>84</v>
      </c>
      <c r="C12" s="68" t="s">
        <v>83</v>
      </c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</row>
    <row r="13" spans="1:16" ht="15.6" x14ac:dyDescent="0.3">
      <c r="B13" s="66" t="s">
        <v>90</v>
      </c>
      <c r="C13" s="68" t="s">
        <v>85</v>
      </c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</row>
    <row r="14" spans="1:16" ht="15.6" x14ac:dyDescent="0.3">
      <c r="B14" s="65" t="s">
        <v>88</v>
      </c>
      <c r="C14" s="65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pans="1:16" ht="15.6" x14ac:dyDescent="0.3">
      <c r="B15" s="66" t="s">
        <v>86</v>
      </c>
      <c r="C15" s="68">
        <v>985</v>
      </c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</row>
    <row r="16" spans="1:16" ht="15.6" x14ac:dyDescent="0.3">
      <c r="B16" s="66" t="s">
        <v>87</v>
      </c>
      <c r="C16" s="69">
        <v>1152</v>
      </c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</row>
    <row r="17" spans="2:16" ht="15.6" x14ac:dyDescent="0.3">
      <c r="B17" s="65" t="s">
        <v>40</v>
      </c>
      <c r="C17" s="68" t="s">
        <v>89</v>
      </c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</row>
    <row r="18" spans="2:16" ht="15.6" x14ac:dyDescent="0.3"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</row>
    <row r="19" spans="2:16" ht="15.6" x14ac:dyDescent="0.3">
      <c r="B19" s="65" t="s">
        <v>34</v>
      </c>
      <c r="C19" s="65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</row>
    <row r="20" spans="2:16" ht="15.6" x14ac:dyDescent="0.3">
      <c r="B20" s="66" t="s">
        <v>81</v>
      </c>
      <c r="C20" s="67">
        <v>0.02</v>
      </c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</row>
    <row r="21" spans="2:16" ht="15.6" x14ac:dyDescent="0.3">
      <c r="B21" s="66" t="s">
        <v>82</v>
      </c>
      <c r="C21" s="67">
        <v>0.01</v>
      </c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</row>
    <row r="22" spans="2:16" ht="15.6" x14ac:dyDescent="0.3">
      <c r="B22" s="66" t="s">
        <v>84</v>
      </c>
      <c r="C22" s="68" t="s">
        <v>91</v>
      </c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</row>
    <row r="23" spans="2:16" ht="15.6" x14ac:dyDescent="0.3">
      <c r="B23" s="66" t="s">
        <v>90</v>
      </c>
      <c r="C23" s="68" t="s">
        <v>92</v>
      </c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</row>
    <row r="24" spans="2:16" ht="15.6" x14ac:dyDescent="0.3">
      <c r="B24" s="65" t="s">
        <v>40</v>
      </c>
      <c r="C24" s="68" t="s">
        <v>93</v>
      </c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</row>
    <row r="25" spans="2:16" ht="15.6" x14ac:dyDescent="0.3"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</row>
    <row r="26" spans="2:16" ht="15.6" x14ac:dyDescent="0.3">
      <c r="B26" s="65" t="s">
        <v>94</v>
      </c>
      <c r="C26" s="65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</row>
    <row r="27" spans="2:16" ht="15.6" x14ac:dyDescent="0.3">
      <c r="B27" s="66" t="s">
        <v>81</v>
      </c>
      <c r="C27" s="67">
        <v>0.1</v>
      </c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</row>
    <row r="28" spans="2:16" ht="15.6" x14ac:dyDescent="0.3">
      <c r="B28" s="66" t="s">
        <v>82</v>
      </c>
      <c r="C28" s="70">
        <v>2.5000000000000001E-2</v>
      </c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</row>
    <row r="29" spans="2:16" ht="15.6" x14ac:dyDescent="0.3">
      <c r="B29" s="66" t="s">
        <v>84</v>
      </c>
      <c r="C29" s="71">
        <v>160000</v>
      </c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</row>
    <row r="30" spans="2:16" ht="15.6" x14ac:dyDescent="0.3">
      <c r="B30" s="66" t="s">
        <v>90</v>
      </c>
      <c r="C30" s="71">
        <v>184000</v>
      </c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</row>
    <row r="31" spans="2:16" ht="15.6" x14ac:dyDescent="0.3">
      <c r="B31" s="65" t="s">
        <v>40</v>
      </c>
      <c r="C31" s="67" t="s">
        <v>95</v>
      </c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</row>
    <row r="32" spans="2:16" ht="15.6" x14ac:dyDescent="0.3"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</row>
    <row r="33" spans="2:3" ht="15.6" x14ac:dyDescent="0.3">
      <c r="B33" s="72" t="s">
        <v>11</v>
      </c>
      <c r="C33" s="73"/>
    </row>
    <row r="34" spans="2:3" ht="15.6" x14ac:dyDescent="0.3">
      <c r="B34" s="66" t="s">
        <v>81</v>
      </c>
      <c r="C34" s="67">
        <v>0.01</v>
      </c>
    </row>
    <row r="35" spans="2:3" ht="15.6" x14ac:dyDescent="0.3">
      <c r="B35" s="66" t="s">
        <v>82</v>
      </c>
      <c r="C35" s="70">
        <v>0.01</v>
      </c>
    </row>
    <row r="36" spans="2:3" ht="15.6" x14ac:dyDescent="0.3">
      <c r="B36" s="66" t="s">
        <v>84</v>
      </c>
      <c r="C36" s="71" t="s">
        <v>96</v>
      </c>
    </row>
    <row r="37" spans="2:3" ht="15.6" x14ac:dyDescent="0.3">
      <c r="B37" s="66" t="s">
        <v>90</v>
      </c>
      <c r="C37" s="71">
        <v>440000</v>
      </c>
    </row>
  </sheetData>
  <pageMargins left="0.7" right="0.7" top="0.75" bottom="0.75" header="0.3" footer="0.3"/>
  <pageSetup scale="85" orientation="landscape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CE29D-6D70-4C49-A20F-63E7D5E1770E}">
  <sheetPr>
    <pageSetUpPr fitToPage="1"/>
  </sheetPr>
  <dimension ref="A1:K18"/>
  <sheetViews>
    <sheetView workbookViewId="0">
      <selection activeCell="P6" sqref="P6"/>
    </sheetView>
  </sheetViews>
  <sheetFormatPr defaultRowHeight="14.4" x14ac:dyDescent="0.3"/>
  <cols>
    <col min="1" max="1" width="12.109375" customWidth="1"/>
    <col min="2" max="2" width="10.109375" customWidth="1"/>
    <col min="3" max="3" width="10.77734375" customWidth="1"/>
    <col min="5" max="5" width="9.77734375" customWidth="1"/>
    <col min="6" max="6" width="8.77734375" customWidth="1"/>
    <col min="7" max="7" width="8.21875" customWidth="1"/>
    <col min="9" max="9" width="10.77734375" customWidth="1"/>
    <col min="12" max="12" width="6.5546875" customWidth="1"/>
  </cols>
  <sheetData>
    <row r="1" spans="1:11" ht="21" x14ac:dyDescent="0.4">
      <c r="A1" s="19" t="s">
        <v>221</v>
      </c>
      <c r="B1" s="17"/>
      <c r="C1" s="17"/>
      <c r="D1" s="17"/>
      <c r="E1" s="17"/>
      <c r="F1" s="17"/>
    </row>
    <row r="2" spans="1:11" ht="21" x14ac:dyDescent="0.4">
      <c r="A2" s="19" t="s">
        <v>119</v>
      </c>
      <c r="B2" s="17"/>
      <c r="C2" s="17"/>
      <c r="D2" s="17"/>
      <c r="E2" s="17"/>
      <c r="F2" s="17"/>
    </row>
    <row r="4" spans="1:11" ht="15.6" x14ac:dyDescent="0.3">
      <c r="A4" s="44"/>
      <c r="B4" s="176" t="s">
        <v>6</v>
      </c>
      <c r="C4" s="176"/>
      <c r="D4" s="176" t="s">
        <v>7</v>
      </c>
      <c r="E4" s="176"/>
      <c r="F4" s="176" t="s">
        <v>20</v>
      </c>
      <c r="G4" s="176"/>
      <c r="H4" s="176" t="s">
        <v>19</v>
      </c>
      <c r="I4" s="176"/>
    </row>
    <row r="5" spans="1:11" ht="46.8" x14ac:dyDescent="0.3">
      <c r="A5" s="51" t="s">
        <v>1</v>
      </c>
      <c r="B5" s="52" t="s">
        <v>17</v>
      </c>
      <c r="C5" s="52" t="s">
        <v>18</v>
      </c>
      <c r="D5" s="52" t="s">
        <v>17</v>
      </c>
      <c r="E5" s="52" t="s">
        <v>18</v>
      </c>
      <c r="F5" s="52" t="s">
        <v>17</v>
      </c>
      <c r="G5" s="52" t="s">
        <v>18</v>
      </c>
      <c r="H5" s="52" t="s">
        <v>17</v>
      </c>
      <c r="I5" s="52" t="s">
        <v>18</v>
      </c>
      <c r="J5" s="1"/>
      <c r="K5" s="16"/>
    </row>
    <row r="6" spans="1:11" ht="15.6" x14ac:dyDescent="0.3">
      <c r="A6" s="5" t="s">
        <v>143</v>
      </c>
      <c r="B6" s="119">
        <v>0</v>
      </c>
      <c r="C6" s="119">
        <v>6.6E-3</v>
      </c>
      <c r="D6" s="119">
        <v>3.8999999999999998E-3</v>
      </c>
      <c r="E6" s="119">
        <v>0</v>
      </c>
      <c r="F6" s="119">
        <v>0</v>
      </c>
      <c r="G6" s="119">
        <v>0</v>
      </c>
      <c r="H6" s="119">
        <v>0</v>
      </c>
      <c r="I6" s="119">
        <v>0</v>
      </c>
    </row>
    <row r="7" spans="1:11" ht="15.6" x14ac:dyDescent="0.3">
      <c r="A7" s="5" t="s">
        <v>150</v>
      </c>
      <c r="B7" s="119">
        <v>1.6500000000000001E-2</v>
      </c>
      <c r="C7" s="119">
        <v>1.3100000000000001E-2</v>
      </c>
      <c r="D7" s="119">
        <v>1.52E-2</v>
      </c>
      <c r="E7" s="119">
        <v>0</v>
      </c>
      <c r="F7" s="119">
        <v>0</v>
      </c>
      <c r="G7" s="119">
        <v>0</v>
      </c>
      <c r="H7" s="119">
        <v>0</v>
      </c>
      <c r="I7" s="119">
        <v>0</v>
      </c>
    </row>
    <row r="8" spans="1:11" ht="15.6" x14ac:dyDescent="0.3">
      <c r="A8" s="5" t="s">
        <v>177</v>
      </c>
      <c r="B8" s="120">
        <v>5.3499999999999999E-2</v>
      </c>
      <c r="C8" s="120">
        <v>2.3599999999999999E-2</v>
      </c>
      <c r="D8" s="120">
        <v>9.8199999999999996E-2</v>
      </c>
      <c r="E8" s="120">
        <v>5.0599999999999999E-2</v>
      </c>
      <c r="F8" s="119">
        <v>0</v>
      </c>
      <c r="G8" s="119">
        <v>0</v>
      </c>
      <c r="H8" s="119">
        <v>0</v>
      </c>
      <c r="I8" s="119">
        <v>0</v>
      </c>
    </row>
    <row r="9" spans="1:11" ht="15.6" x14ac:dyDescent="0.3">
      <c r="A9" s="5" t="s">
        <v>144</v>
      </c>
      <c r="B9" s="119">
        <v>0</v>
      </c>
      <c r="C9" s="120">
        <v>0.48830000000000001</v>
      </c>
      <c r="D9" s="119">
        <v>0</v>
      </c>
      <c r="E9" s="119">
        <v>0</v>
      </c>
      <c r="F9" s="119">
        <v>0</v>
      </c>
      <c r="G9" s="119">
        <v>0</v>
      </c>
      <c r="H9" s="119">
        <v>0</v>
      </c>
      <c r="I9" s="119">
        <v>0</v>
      </c>
    </row>
    <row r="10" spans="1:11" ht="15.6" x14ac:dyDescent="0.3">
      <c r="A10" s="5" t="s">
        <v>140</v>
      </c>
      <c r="B10" s="120">
        <v>0.55889999999999995</v>
      </c>
      <c r="C10" s="120">
        <v>4.5199999999999997E-2</v>
      </c>
      <c r="D10" s="120">
        <v>0.45579999999999998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</row>
    <row r="11" spans="1:11" ht="15.6" x14ac:dyDescent="0.3">
      <c r="A11" s="5" t="s">
        <v>155</v>
      </c>
      <c r="B11" s="120">
        <v>3.9300000000000002E-2</v>
      </c>
      <c r="C11" s="119">
        <v>0</v>
      </c>
      <c r="D11" s="119">
        <v>4.7999999999999996E-3</v>
      </c>
      <c r="E11" s="119">
        <v>0</v>
      </c>
      <c r="F11" s="119">
        <v>0</v>
      </c>
      <c r="G11" s="120">
        <v>2.5000000000000001E-2</v>
      </c>
      <c r="H11" s="119">
        <v>0</v>
      </c>
      <c r="I11" s="119">
        <v>0</v>
      </c>
    </row>
    <row r="12" spans="1:11" ht="15.6" x14ac:dyDescent="0.3">
      <c r="A12" s="5" t="s">
        <v>147</v>
      </c>
      <c r="B12" s="120">
        <v>3.4000000000000002E-2</v>
      </c>
      <c r="C12" s="120">
        <v>3.61E-2</v>
      </c>
      <c r="D12" s="120">
        <v>3.3700000000000001E-2</v>
      </c>
      <c r="E12" s="119">
        <v>8.8000000000000005E-3</v>
      </c>
      <c r="F12" s="119">
        <v>0</v>
      </c>
      <c r="G12" s="119">
        <v>0</v>
      </c>
      <c r="H12" s="120">
        <v>1.83E-2</v>
      </c>
      <c r="I12" s="119">
        <v>0</v>
      </c>
    </row>
    <row r="13" spans="1:11" ht="15.6" x14ac:dyDescent="0.3">
      <c r="A13" s="5" t="s">
        <v>157</v>
      </c>
      <c r="B13" s="119">
        <v>1.21E-2</v>
      </c>
      <c r="C13" s="119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</row>
    <row r="14" spans="1:11" ht="15.6" x14ac:dyDescent="0.3">
      <c r="A14" s="5" t="s">
        <v>142</v>
      </c>
      <c r="B14" s="119">
        <v>1.34E-2</v>
      </c>
      <c r="C14" s="119">
        <v>0</v>
      </c>
      <c r="D14" s="119">
        <v>1.77E-2</v>
      </c>
      <c r="E14" s="119">
        <v>1.4E-3</v>
      </c>
      <c r="F14" s="119">
        <v>0</v>
      </c>
      <c r="G14" s="119">
        <v>0</v>
      </c>
      <c r="H14" s="119">
        <v>0</v>
      </c>
      <c r="I14" s="119">
        <v>0</v>
      </c>
    </row>
    <row r="15" spans="1:11" ht="15.6" x14ac:dyDescent="0.3">
      <c r="A15" s="5"/>
      <c r="B15" s="119"/>
      <c r="C15" s="119"/>
      <c r="D15" s="119"/>
      <c r="E15" s="119"/>
      <c r="F15" s="119"/>
      <c r="G15" s="119"/>
      <c r="H15" s="119"/>
      <c r="I15" s="119"/>
    </row>
    <row r="16" spans="1:11" ht="15.6" x14ac:dyDescent="0.3">
      <c r="A16" s="5" t="s">
        <v>176</v>
      </c>
      <c r="B16" s="119">
        <v>1.77E-2</v>
      </c>
      <c r="C16" s="119">
        <v>0</v>
      </c>
      <c r="D16" s="119">
        <v>1.7899999999999999E-2</v>
      </c>
      <c r="E16" s="119">
        <v>0</v>
      </c>
      <c r="F16" s="119">
        <v>0</v>
      </c>
      <c r="G16" s="119">
        <v>0</v>
      </c>
      <c r="H16" s="119">
        <v>0</v>
      </c>
      <c r="I16" s="119">
        <v>0</v>
      </c>
    </row>
    <row r="17" spans="1:9" ht="15.6" x14ac:dyDescent="0.3">
      <c r="A17" s="44"/>
      <c r="B17" s="44"/>
      <c r="C17" s="44"/>
      <c r="D17" s="44"/>
      <c r="E17" s="44"/>
      <c r="F17" s="44"/>
      <c r="G17" s="44"/>
      <c r="H17" s="44"/>
      <c r="I17" s="44"/>
    </row>
    <row r="18" spans="1:9" ht="15.6" x14ac:dyDescent="0.3">
      <c r="A18" s="85" t="s">
        <v>120</v>
      </c>
      <c r="B18" s="86">
        <v>8.0399999999999999E-2</v>
      </c>
      <c r="C18" s="86">
        <v>1.15E-2</v>
      </c>
      <c r="D18" s="86">
        <v>1.84E-2</v>
      </c>
      <c r="E18" s="86">
        <v>9.4000000000000004E-3</v>
      </c>
      <c r="F18" s="86">
        <v>0.1045</v>
      </c>
      <c r="G18" s="86">
        <v>2.52E-2</v>
      </c>
      <c r="H18" s="86">
        <v>7.9000000000000008E-3</v>
      </c>
      <c r="I18" s="86">
        <v>7.6E-3</v>
      </c>
    </row>
  </sheetData>
  <mergeCells count="4">
    <mergeCell ref="B4:C4"/>
    <mergeCell ref="D4:E4"/>
    <mergeCell ref="F4:G4"/>
    <mergeCell ref="H4:I4"/>
  </mergeCells>
  <pageMargins left="0.7" right="0.7" top="0.75" bottom="0.75" header="0.3" footer="0.3"/>
  <pageSetup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title page</vt:lpstr>
      <vt:lpstr>rev gaps</vt:lpstr>
      <vt:lpstr>11 mon ct trend 21</vt:lpstr>
      <vt:lpstr>2021 revs by ct div</vt:lpstr>
      <vt:lpstr>the issue</vt:lpstr>
      <vt:lpstr>ct comp prior yr</vt:lpstr>
      <vt:lpstr>WAIVED &amp; LIENS</vt:lpstr>
      <vt:lpstr>19-20 state assess</vt:lpstr>
      <vt:lpstr>bench 1</vt:lpstr>
      <vt:lpstr>bench 2</vt:lpstr>
      <vt:lpstr>assess peers</vt:lpstr>
      <vt:lpstr>assess per case</vt:lpstr>
      <vt:lpstr>90 day rule</vt:lpstr>
      <vt:lpstr>performance</vt:lpstr>
      <vt:lpstr>perf reasons 20</vt:lpstr>
      <vt:lpstr>per reasons 21</vt:lpstr>
      <vt:lpstr>col agent</vt:lpstr>
      <vt:lpstr>col agt accts trends</vt:lpstr>
      <vt:lpstr>ogl</vt:lpstr>
      <vt:lpstr>dl susp</vt:lpstr>
      <vt:lpstr>dl sanctions</vt:lpstr>
      <vt:lpstr>3 YR LIENS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</dc:creator>
  <cp:lastModifiedBy>Doug Isabelle</cp:lastModifiedBy>
  <cp:lastPrinted>2022-10-14T13:30:50Z</cp:lastPrinted>
  <dcterms:created xsi:type="dcterms:W3CDTF">2022-04-21T13:21:59Z</dcterms:created>
  <dcterms:modified xsi:type="dcterms:W3CDTF">2022-10-14T13:33:32Z</dcterms:modified>
</cp:coreProperties>
</file>