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3820"/>
  <bookViews>
    <workbookView xWindow="1693" yWindow="527" windowWidth="16560" windowHeight="9120"/>
  </bookViews>
  <sheets>
    <sheet name="Trend Graphs" sheetId="8" r:id="rId1"/>
  </sheets>
  <calcPr calcId="144525"/>
  <webPublishing codePage="1252"/>
</workbook>
</file>

<file path=xl/calcChain.xml><?xml version="1.0" encoding="utf-8"?>
<calcChain xmlns="http://schemas.openxmlformats.org/spreadsheetml/2006/main">
  <c r="P181" i="8" l="1"/>
  <c r="P140" i="8"/>
  <c r="P99" i="8"/>
  <c r="P58" i="8"/>
  <c r="P17" i="8"/>
  <c r="M48" i="8" l="1"/>
  <c r="O9" i="8"/>
  <c r="M7" i="8"/>
  <c r="O173" i="8" l="1"/>
  <c r="O132" i="8"/>
  <c r="O91" i="8"/>
  <c r="O50" i="8"/>
  <c r="N129" i="8" l="1"/>
  <c r="N128" i="8"/>
  <c r="N47" i="8" l="1"/>
  <c r="N46" i="8"/>
  <c r="N6" i="8"/>
  <c r="N5" i="8"/>
  <c r="M201" i="8" l="1"/>
  <c r="L201" i="8"/>
  <c r="K201" i="8"/>
  <c r="J201" i="8"/>
  <c r="I201" i="8"/>
  <c r="H201" i="8"/>
  <c r="G201" i="8"/>
  <c r="F201" i="8"/>
  <c r="E201" i="8"/>
  <c r="D201" i="8"/>
  <c r="C201" i="8"/>
  <c r="B201" i="8"/>
  <c r="N171" i="8"/>
  <c r="P171" i="8" s="1"/>
  <c r="M119" i="8"/>
  <c r="L119" i="8"/>
  <c r="K119" i="8"/>
  <c r="J119" i="8"/>
  <c r="I119" i="8"/>
  <c r="H119" i="8"/>
  <c r="G119" i="8"/>
  <c r="F119" i="8"/>
  <c r="E119" i="8"/>
  <c r="D119" i="8"/>
  <c r="C119" i="8"/>
  <c r="B119" i="8"/>
  <c r="N89" i="8"/>
  <c r="P89" i="8" s="1"/>
  <c r="M78" i="8"/>
  <c r="L78" i="8"/>
  <c r="K78" i="8"/>
  <c r="J78" i="8"/>
  <c r="I78" i="8"/>
  <c r="H78" i="8"/>
  <c r="G78" i="8"/>
  <c r="F78" i="8"/>
  <c r="E78" i="8"/>
  <c r="D78" i="8"/>
  <c r="C78" i="8"/>
  <c r="B78" i="8"/>
  <c r="N48" i="8"/>
  <c r="P48" i="8" s="1"/>
  <c r="M37" i="8"/>
  <c r="L37" i="8"/>
  <c r="K37" i="8"/>
  <c r="J37" i="8"/>
  <c r="I37" i="8"/>
  <c r="H37" i="8"/>
  <c r="G37" i="8"/>
  <c r="F37" i="8"/>
  <c r="E37" i="8"/>
  <c r="D37" i="8"/>
  <c r="C37" i="8"/>
  <c r="B37" i="8"/>
  <c r="N7" i="8"/>
  <c r="P7" i="8" s="1"/>
  <c r="N201" i="8" l="1"/>
  <c r="N119" i="8"/>
  <c r="N78" i="8"/>
  <c r="M200" i="8" l="1"/>
  <c r="L200" i="8"/>
  <c r="K200" i="8"/>
  <c r="J200" i="8"/>
  <c r="I200" i="8"/>
  <c r="H200" i="8"/>
  <c r="G200" i="8"/>
  <c r="F200" i="8"/>
  <c r="E200" i="8"/>
  <c r="D200" i="8"/>
  <c r="C200" i="8"/>
  <c r="B200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N170" i="8"/>
  <c r="P170" i="8" s="1"/>
  <c r="N169" i="8"/>
  <c r="P169" i="8" s="1"/>
  <c r="M159" i="8"/>
  <c r="L159" i="8"/>
  <c r="K159" i="8"/>
  <c r="J159" i="8"/>
  <c r="I159" i="8"/>
  <c r="H159" i="8"/>
  <c r="G159" i="8"/>
  <c r="F159" i="8"/>
  <c r="E159" i="8"/>
  <c r="D159" i="8"/>
  <c r="C159" i="8"/>
  <c r="B159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P129" i="8"/>
  <c r="P12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N88" i="8"/>
  <c r="P88" i="8" s="1"/>
  <c r="N87" i="8"/>
  <c r="P87" i="8" s="1"/>
  <c r="M77" i="8"/>
  <c r="L77" i="8"/>
  <c r="K77" i="8"/>
  <c r="J77" i="8"/>
  <c r="I77" i="8"/>
  <c r="H77" i="8"/>
  <c r="G77" i="8"/>
  <c r="F77" i="8"/>
  <c r="E77" i="8"/>
  <c r="D77" i="8"/>
  <c r="C77" i="8"/>
  <c r="B77" i="8"/>
  <c r="M76" i="8"/>
  <c r="L76" i="8"/>
  <c r="K76" i="8"/>
  <c r="J76" i="8"/>
  <c r="I76" i="8"/>
  <c r="H76" i="8"/>
  <c r="G76" i="8"/>
  <c r="F76" i="8"/>
  <c r="E76" i="8"/>
  <c r="D76" i="8"/>
  <c r="C76" i="8"/>
  <c r="B76" i="8"/>
  <c r="P47" i="8"/>
  <c r="P46" i="8"/>
  <c r="M36" i="8"/>
  <c r="L36" i="8"/>
  <c r="K36" i="8"/>
  <c r="J36" i="8"/>
  <c r="I36" i="8"/>
  <c r="H36" i="8"/>
  <c r="G36" i="8"/>
  <c r="F36" i="8"/>
  <c r="E36" i="8"/>
  <c r="D36" i="8"/>
  <c r="C36" i="8"/>
  <c r="B36" i="8"/>
  <c r="M35" i="8"/>
  <c r="L35" i="8"/>
  <c r="K35" i="8"/>
  <c r="J35" i="8"/>
  <c r="I35" i="8"/>
  <c r="H35" i="8"/>
  <c r="G35" i="8"/>
  <c r="F35" i="8"/>
  <c r="E35" i="8"/>
  <c r="D35" i="8"/>
  <c r="C35" i="8"/>
  <c r="B35" i="8"/>
  <c r="P6" i="8"/>
  <c r="P5" i="8"/>
  <c r="F38" i="8" l="1"/>
  <c r="F39" i="8" s="1"/>
  <c r="F8" i="8" s="1"/>
  <c r="D79" i="8"/>
  <c r="D80" i="8" s="1"/>
  <c r="D49" i="8" s="1"/>
  <c r="L79" i="8"/>
  <c r="L80" i="8" s="1"/>
  <c r="L49" i="8" s="1"/>
  <c r="B120" i="8"/>
  <c r="J120" i="8"/>
  <c r="J121" i="8" s="1"/>
  <c r="J90" i="8" s="1"/>
  <c r="B202" i="8"/>
  <c r="J202" i="8"/>
  <c r="J203" i="8" s="1"/>
  <c r="J172" i="8" s="1"/>
  <c r="M79" i="8"/>
  <c r="M80" i="8" s="1"/>
  <c r="M49" i="8" s="1"/>
  <c r="C202" i="8"/>
  <c r="C203" i="8" s="1"/>
  <c r="C172" i="8" s="1"/>
  <c r="H38" i="8"/>
  <c r="H39" i="8" s="1"/>
  <c r="H8" i="8" s="1"/>
  <c r="F79" i="8"/>
  <c r="F80" i="8" s="1"/>
  <c r="F49" i="8" s="1"/>
  <c r="D120" i="8"/>
  <c r="D121" i="8" s="1"/>
  <c r="D90" i="8" s="1"/>
  <c r="D202" i="8"/>
  <c r="D203" i="8" s="1"/>
  <c r="D172" i="8" s="1"/>
  <c r="E202" i="8"/>
  <c r="E203" i="8" s="1"/>
  <c r="E172" i="8" s="1"/>
  <c r="M202" i="8"/>
  <c r="M203" i="8" s="1"/>
  <c r="M172" i="8" s="1"/>
  <c r="G38" i="8"/>
  <c r="G39" i="8" s="1"/>
  <c r="G8" i="8" s="1"/>
  <c r="E79" i="8"/>
  <c r="E80" i="8" s="1"/>
  <c r="E49" i="8" s="1"/>
  <c r="C120" i="8"/>
  <c r="C121" i="8" s="1"/>
  <c r="C90" i="8" s="1"/>
  <c r="K120" i="8"/>
  <c r="K121" i="8" s="1"/>
  <c r="K90" i="8" s="1"/>
  <c r="K202" i="8"/>
  <c r="K203" i="8" s="1"/>
  <c r="K172" i="8" s="1"/>
  <c r="L120" i="8"/>
  <c r="L121" i="8" s="1"/>
  <c r="L90" i="8" s="1"/>
  <c r="L202" i="8"/>
  <c r="L203" i="8" s="1"/>
  <c r="L172" i="8" s="1"/>
  <c r="F202" i="8"/>
  <c r="F203" i="8" s="1"/>
  <c r="F172" i="8" s="1"/>
  <c r="G202" i="8"/>
  <c r="G203" i="8" s="1"/>
  <c r="G172" i="8" s="1"/>
  <c r="H202" i="8"/>
  <c r="H203" i="8" s="1"/>
  <c r="H172" i="8" s="1"/>
  <c r="E38" i="8"/>
  <c r="E39" i="8" s="1"/>
  <c r="E8" i="8" s="1"/>
  <c r="M38" i="8"/>
  <c r="M39" i="8" s="1"/>
  <c r="M8" i="8" s="1"/>
  <c r="C79" i="8"/>
  <c r="C80" i="8" s="1"/>
  <c r="C49" i="8" s="1"/>
  <c r="K79" i="8"/>
  <c r="K80" i="8" s="1"/>
  <c r="K49" i="8" s="1"/>
  <c r="I120" i="8"/>
  <c r="I121" i="8" s="1"/>
  <c r="I90" i="8" s="1"/>
  <c r="I202" i="8"/>
  <c r="I203" i="8" s="1"/>
  <c r="I172" i="8" s="1"/>
  <c r="I38" i="8"/>
  <c r="I39" i="8" s="1"/>
  <c r="I8" i="8" s="1"/>
  <c r="M120" i="8"/>
  <c r="M121" i="8" s="1"/>
  <c r="M90" i="8" s="1"/>
  <c r="H79" i="8"/>
  <c r="H80" i="8" s="1"/>
  <c r="H49" i="8" s="1"/>
  <c r="F120" i="8"/>
  <c r="F121" i="8" s="1"/>
  <c r="F90" i="8" s="1"/>
  <c r="B38" i="8"/>
  <c r="K38" i="8"/>
  <c r="K39" i="8" s="1"/>
  <c r="K8" i="8" s="1"/>
  <c r="G120" i="8"/>
  <c r="G121" i="8" s="1"/>
  <c r="G90" i="8" s="1"/>
  <c r="G79" i="8"/>
  <c r="G80" i="8" s="1"/>
  <c r="G49" i="8" s="1"/>
  <c r="E120" i="8"/>
  <c r="E121" i="8" s="1"/>
  <c r="E90" i="8" s="1"/>
  <c r="J38" i="8"/>
  <c r="J39" i="8" s="1"/>
  <c r="J8" i="8" s="1"/>
  <c r="C38" i="8"/>
  <c r="C39" i="8" s="1"/>
  <c r="C8" i="8" s="1"/>
  <c r="I79" i="8"/>
  <c r="I80" i="8" s="1"/>
  <c r="I49" i="8" s="1"/>
  <c r="D38" i="8"/>
  <c r="D39" i="8" s="1"/>
  <c r="D8" i="8" s="1"/>
  <c r="L38" i="8"/>
  <c r="L39" i="8" s="1"/>
  <c r="L8" i="8" s="1"/>
  <c r="B79" i="8"/>
  <c r="J79" i="8"/>
  <c r="J80" i="8" s="1"/>
  <c r="J49" i="8" s="1"/>
  <c r="H120" i="8"/>
  <c r="H121" i="8" s="1"/>
  <c r="H90" i="8" s="1"/>
  <c r="N36" i="8"/>
  <c r="N117" i="8"/>
  <c r="N158" i="8"/>
  <c r="N159" i="8"/>
  <c r="N200" i="8"/>
  <c r="N199" i="8"/>
  <c r="N35" i="8"/>
  <c r="N77" i="8"/>
  <c r="N76" i="8"/>
  <c r="N118" i="8"/>
  <c r="P57" i="8" l="1"/>
  <c r="P59" i="8" s="1"/>
  <c r="P180" i="8"/>
  <c r="P182" i="8" s="1"/>
  <c r="P173" i="8" s="1"/>
  <c r="P176" i="8" s="1"/>
  <c r="P16" i="8"/>
  <c r="P18" i="8" s="1"/>
  <c r="P98" i="8"/>
  <c r="P100" i="8" s="1"/>
  <c r="B80" i="8"/>
  <c r="B121" i="8"/>
  <c r="B203" i="8"/>
  <c r="N202" i="8"/>
  <c r="B39" i="8"/>
  <c r="B8" i="8" s="1"/>
  <c r="N79" i="8"/>
  <c r="N38" i="8"/>
  <c r="N120" i="8"/>
  <c r="N37" i="8"/>
  <c r="B172" i="8" l="1"/>
  <c r="N172" i="8" s="1"/>
  <c r="P172" i="8" s="1"/>
  <c r="B90" i="8"/>
  <c r="N90" i="8" s="1"/>
  <c r="P90" i="8" s="1"/>
  <c r="B49" i="8"/>
  <c r="N49" i="8" s="1"/>
  <c r="P49" i="8" s="1"/>
  <c r="N8" i="8"/>
  <c r="P8" i="8" s="1"/>
  <c r="M204" i="8" l="1"/>
  <c r="M173" i="8" s="1"/>
  <c r="E204" i="8"/>
  <c r="B204" i="8"/>
  <c r="L204" i="8"/>
  <c r="L173" i="8" s="1"/>
  <c r="D204" i="8"/>
  <c r="K204" i="8"/>
  <c r="K173" i="8" s="1"/>
  <c r="C204" i="8"/>
  <c r="J204" i="8"/>
  <c r="J173" i="8" s="1"/>
  <c r="H204" i="8"/>
  <c r="H173" i="8" s="1"/>
  <c r="G204" i="8"/>
  <c r="I204" i="8"/>
  <c r="I173" i="8" s="1"/>
  <c r="F204" i="8"/>
  <c r="P178" i="8" l="1"/>
  <c r="G174" i="8"/>
  <c r="N173" i="8"/>
  <c r="O174" i="8" s="1"/>
  <c r="P50" i="8" l="1"/>
  <c r="P53" i="8" s="1"/>
  <c r="M81" i="8" l="1"/>
  <c r="M50" i="8" s="1"/>
  <c r="E81" i="8"/>
  <c r="L81" i="8"/>
  <c r="L50" i="8" s="1"/>
  <c r="D81" i="8"/>
  <c r="K81" i="8"/>
  <c r="K50" i="8" s="1"/>
  <c r="C81" i="8"/>
  <c r="J81" i="8"/>
  <c r="J50" i="8" s="1"/>
  <c r="I81" i="8"/>
  <c r="I50" i="8" s="1"/>
  <c r="H81" i="8"/>
  <c r="H50" i="8" s="1"/>
  <c r="G81" i="8"/>
  <c r="B81" i="8"/>
  <c r="F81" i="8"/>
  <c r="P55" i="8" l="1"/>
  <c r="N50" i="8"/>
  <c r="O51" i="8" s="1"/>
  <c r="P9" i="8" l="1"/>
  <c r="P12" i="8" s="1"/>
  <c r="M40" i="8" l="1"/>
  <c r="M9" i="8" s="1"/>
  <c r="F40" i="8"/>
  <c r="E40" i="8"/>
  <c r="L40" i="8"/>
  <c r="L9" i="8" s="1"/>
  <c r="D40" i="8"/>
  <c r="I40" i="8"/>
  <c r="I9" i="8" s="1"/>
  <c r="B40" i="8"/>
  <c r="K40" i="8"/>
  <c r="K9" i="8" s="1"/>
  <c r="C40" i="8"/>
  <c r="J40" i="8"/>
  <c r="J9" i="8" s="1"/>
  <c r="H40" i="8"/>
  <c r="H9" i="8" s="1"/>
  <c r="G40" i="8"/>
  <c r="P14" i="8" l="1"/>
  <c r="N9" i="8"/>
  <c r="O10" i="8" s="1"/>
  <c r="P91" i="8" l="1"/>
  <c r="P94" i="8" s="1"/>
  <c r="M122" i="8" s="1"/>
  <c r="M91" i="8" s="1"/>
  <c r="E122" i="8" l="1"/>
  <c r="H122" i="8"/>
  <c r="H91" i="8" s="1"/>
  <c r="C122" i="8"/>
  <c r="D122" i="8"/>
  <c r="B122" i="8"/>
  <c r="I122" i="8"/>
  <c r="I91" i="8" s="1"/>
  <c r="K122" i="8"/>
  <c r="K91" i="8" s="1"/>
  <c r="G122" i="8"/>
  <c r="J122" i="8"/>
  <c r="J91" i="8" s="1"/>
  <c r="L122" i="8"/>
  <c r="L91" i="8" s="1"/>
  <c r="F122" i="8"/>
  <c r="E160" i="8"/>
  <c r="E161" i="8" s="1"/>
  <c r="E162" i="8" s="1"/>
  <c r="E131" i="8" s="1"/>
  <c r="J160" i="8"/>
  <c r="J161" i="8" s="1"/>
  <c r="N130" i="8"/>
  <c r="P130" i="8" s="1"/>
  <c r="K160" i="8"/>
  <c r="K161" i="8" s="1"/>
  <c r="G160" i="8"/>
  <c r="G161" i="8" s="1"/>
  <c r="I160" i="8"/>
  <c r="I161" i="8" s="1"/>
  <c r="C160" i="8"/>
  <c r="C161" i="8" s="1"/>
  <c r="C162" i="8" s="1"/>
  <c r="C131" i="8" s="1"/>
  <c r="H160" i="8"/>
  <c r="H161" i="8" s="1"/>
  <c r="F160" i="8"/>
  <c r="F161" i="8" s="1"/>
  <c r="F162" i="8" s="1"/>
  <c r="F131" i="8" s="1"/>
  <c r="D160" i="8"/>
  <c r="D161" i="8" s="1"/>
  <c r="B160" i="8"/>
  <c r="B161" i="8" s="1"/>
  <c r="M160" i="8"/>
  <c r="M161" i="8" s="1"/>
  <c r="L160" i="8"/>
  <c r="L161" i="8" s="1"/>
  <c r="L162" i="8" s="1"/>
  <c r="L131" i="8" s="1"/>
  <c r="P139" i="8" l="1"/>
  <c r="P141" i="8" s="1"/>
  <c r="P132" i="8" s="1"/>
  <c r="P135" i="8" s="1"/>
  <c r="E163" i="8" s="1"/>
  <c r="P96" i="8"/>
  <c r="G92" i="8"/>
  <c r="N91" i="8"/>
  <c r="O92" i="8" s="1"/>
  <c r="D162" i="8"/>
  <c r="D131" i="8" s="1"/>
  <c r="M162" i="8"/>
  <c r="M131" i="8" s="1"/>
  <c r="N161" i="8"/>
  <c r="H162" i="8"/>
  <c r="H131" i="8" s="1"/>
  <c r="J162" i="8"/>
  <c r="J131" i="8" s="1"/>
  <c r="B162" i="8"/>
  <c r="B131" i="8" s="1"/>
  <c r="I162" i="8"/>
  <c r="I131" i="8" s="1"/>
  <c r="K162" i="8"/>
  <c r="K131" i="8" s="1"/>
  <c r="G162" i="8"/>
  <c r="G131" i="8" s="1"/>
  <c r="N160" i="8"/>
  <c r="F163" i="8" l="1"/>
  <c r="N131" i="8"/>
  <c r="P131" i="8" s="1"/>
  <c r="L163" i="8"/>
  <c r="L132" i="8" s="1"/>
  <c r="B163" i="8"/>
  <c r="G163" i="8"/>
  <c r="I163" i="8"/>
  <c r="I132" i="8" s="1"/>
  <c r="C163" i="8"/>
  <c r="M163" i="8"/>
  <c r="M132" i="8" s="1"/>
  <c r="J163" i="8"/>
  <c r="J132" i="8" s="1"/>
  <c r="K163" i="8"/>
  <c r="K132" i="8" s="1"/>
  <c r="H163" i="8"/>
  <c r="H132" i="8" s="1"/>
  <c r="D163" i="8"/>
  <c r="P137" i="8" l="1"/>
  <c r="N132" i="8"/>
  <c r="O133" i="8" s="1"/>
</calcChain>
</file>

<file path=xl/sharedStrings.xml><?xml version="1.0" encoding="utf-8"?>
<sst xmlns="http://schemas.openxmlformats.org/spreadsheetml/2006/main" count="190" uniqueCount="26">
  <si>
    <t>FY 16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</si>
  <si>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</si>
  <si>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</si>
  <si>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</si>
  <si>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</si>
  <si>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</si>
  <si>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</si>
  <si>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</si>
  <si>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</si>
  <si>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</si>
  <si>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</si>
  <si>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</si>
  <si>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12/13</t>
  </si>
  <si>
    <t>Budgeted</t>
  </si>
  <si>
    <t>Total</t>
  </si>
  <si>
    <t>Projected Variance</t>
  </si>
  <si>
    <t>COURT COSTS</t>
  </si>
  <si>
    <t>FILING FEES</t>
  </si>
  <si>
    <t>FILING FEES $80</t>
  </si>
  <si>
    <t>FINES</t>
  </si>
  <si>
    <t>SERVICE CHARGES-COURTS</t>
  </si>
  <si>
    <t>FY 17</t>
  </si>
  <si>
    <t>FY 18</t>
  </si>
  <si>
    <t>FY 19 Orig</t>
  </si>
  <si>
    <t>FY 19 Act/Proj</t>
  </si>
  <si>
    <t>FY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</si>
</sst>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i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3" fontId="1" fillId="0" borderId="0" xfId="0" applyNumberFormat="1" applyFont="1"/>
    <xf numFmtId="43" fontId="3" fillId="0" borderId="0" xfId="0" applyNumberFormat="1" applyFont="1"/>
    <xf numFmtId="164" fontId="1" fillId="0" borderId="0" xfId="0" applyNumberFormat="1" applyFont="1"/>
    <xf numFmtId="0" fontId="1" fillId="2" borderId="0" xfId="0" applyFont="1" applyFill="1"/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10" fontId="1" fillId="0" borderId="1" xfId="1" applyNumberFormat="1" applyFont="1" applyBorder="1"/>
    <xf numFmtId="0" fontId="1" fillId="0" borderId="3" xfId="0" applyFont="1" applyBorder="1" applyAlignment="1">
      <alignment horizontal="right"/>
    </xf>
    <xf numFmtId="43" fontId="1" fillId="0" borderId="3" xfId="0" applyNumberFormat="1" applyFont="1" applyBorder="1"/>
    <xf numFmtId="43" fontId="3" fillId="0" borderId="3" xfId="0" applyNumberFormat="1" applyFont="1" applyBorder="1"/>
    <xf numFmtId="43" fontId="4" fillId="0" borderId="3" xfId="0" applyNumberFormat="1" applyFont="1" applyBorder="1"/>
    <xf numFmtId="0" fontId="1" fillId="0" borderId="2" xfId="0" applyFont="1" applyBorder="1" applyAlignment="1">
      <alignment horizontal="right"/>
    </xf>
    <xf numFmtId="43" fontId="1" fillId="0" borderId="2" xfId="0" applyNumberFormat="1" applyFont="1" applyBorder="1"/>
    <xf numFmtId="43" fontId="3" fillId="0" borderId="2" xfId="0" applyNumberFormat="1" applyFont="1" applyBorder="1"/>
    <xf numFmtId="0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9" fontId="1" fillId="0" borderId="1" xfId="1" applyNumberFormat="1" applyFont="1" applyBorder="1"/>
    <xf numFmtId="10" fontId="6" fillId="0" borderId="0" xfId="1" applyNumberFormat="1" applyFont="1"/>
    <xf numFmtId="0" fontId="6" fillId="0" borderId="0" xfId="0" applyFont="1"/>
    <xf numFmtId="43" fontId="6" fillId="0" borderId="0" xfId="0" applyNumberFormat="1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10" fontId="6" fillId="0" borderId="1" xfId="1" applyNumberFormat="1" applyFont="1" applyBorder="1"/>
    <xf numFmtId="10" fontId="6" fillId="0" borderId="3" xfId="1" applyNumberFormat="1" applyFont="1" applyBorder="1"/>
    <xf numFmtId="10" fontId="6" fillId="0" borderId="2" xfId="1" applyNumberFormat="1" applyFont="1" applyBorder="1"/>
    <xf numFmtId="0" fontId="6" fillId="2" borderId="0" xfId="0" applyFont="1" applyFill="1"/>
    <xf numFmtId="0" fontId="6" fillId="0" borderId="0" xfId="0" applyNumberFormat="1" applyFont="1"/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1E8A42"/>
      <color rgb="FFFF4747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Court Costs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'Trend Graphs'!$A$5</c:f>
              <c:strCache>
                <c:ptCount val="1"/>
                <c:pt idx="0">
                  <c:v>FY 16</c:v>
                </c:pt>
              </c:strCache>
            </c:strRef>
          </c:tx>
          <c:marker>
            <c:symbol val="none"/>
          </c:marker>
          <c:cat>
            <c:strRef>
              <c:f>'Trend Graphs'!$B$4:$M$4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Graphs'!$B$5:$M$5</c:f>
              <c:numCache>
                <c:formatCode>_(* #,##0.00_);_(* \(#,##0.00\);_(* "-"??_);_(@_)</c:formatCode>
                <c:ptCount val="12"/>
                <c:pt idx="0">
                  <c:v>25621.78</c:v>
                </c:pt>
                <c:pt idx="1">
                  <c:v>23374.17</c:v>
                </c:pt>
                <c:pt idx="2">
                  <c:v>21758.94</c:v>
                </c:pt>
                <c:pt idx="3">
                  <c:v>23874.1</c:v>
                </c:pt>
                <c:pt idx="4">
                  <c:v>37971.74</c:v>
                </c:pt>
                <c:pt idx="5">
                  <c:v>36965.449999999997</c:v>
                </c:pt>
                <c:pt idx="6">
                  <c:v>28972.74</c:v>
                </c:pt>
                <c:pt idx="7">
                  <c:v>23732.57</c:v>
                </c:pt>
                <c:pt idx="8">
                  <c:v>30311</c:v>
                </c:pt>
                <c:pt idx="9">
                  <c:v>27159.59</c:v>
                </c:pt>
                <c:pt idx="10">
                  <c:v>25767</c:v>
                </c:pt>
                <c:pt idx="11">
                  <c:v>27182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'Trend Graphs'!$A$6</c:f>
              <c:strCache>
                <c:ptCount val="1"/>
                <c:pt idx="0">
                  <c:v>FY 17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'Trend Graphs'!$B$4:$M$4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Graphs'!$B$6:$M$6</c:f>
              <c:numCache>
                <c:formatCode>_(* #,##0.00_);_(* \(#,##0.00\);_(* "-"??_);_(@_)</c:formatCode>
                <c:ptCount val="12"/>
                <c:pt idx="0">
                  <c:v>26315.59</c:v>
                </c:pt>
                <c:pt idx="1">
                  <c:v>24785.66</c:v>
                </c:pt>
                <c:pt idx="2">
                  <c:v>24596.42</c:v>
                </c:pt>
                <c:pt idx="3">
                  <c:v>24779.599999999999</c:v>
                </c:pt>
                <c:pt idx="4">
                  <c:v>32788.699999999997</c:v>
                </c:pt>
                <c:pt idx="5">
                  <c:v>36933.629999999997</c:v>
                </c:pt>
                <c:pt idx="6">
                  <c:v>29558.52</c:v>
                </c:pt>
                <c:pt idx="7">
                  <c:v>29646.3</c:v>
                </c:pt>
                <c:pt idx="8">
                  <c:v>28907.69</c:v>
                </c:pt>
                <c:pt idx="9">
                  <c:v>25728.2</c:v>
                </c:pt>
                <c:pt idx="10">
                  <c:v>27269.15</c:v>
                </c:pt>
                <c:pt idx="11">
                  <c:v>23024.26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'Trend Graphs'!$A$7</c:f>
              <c:strCache>
                <c:ptCount val="1"/>
                <c:pt idx="0">
                  <c:v>FY 18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strRef>
              <c:f>'Trend Graphs'!$B$4:$M$4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Graphs'!$B$7:$M$7</c:f>
              <c:numCache>
                <c:formatCode>_(* #,##0.00_);_(* \(#,##0.00\);_(* "-"??_);_(@_)</c:formatCode>
                <c:ptCount val="12"/>
                <c:pt idx="0">
                  <c:v>24706.23</c:v>
                </c:pt>
                <c:pt idx="1">
                  <c:v>24165.82</c:v>
                </c:pt>
                <c:pt idx="2">
                  <c:v>22388.57</c:v>
                </c:pt>
                <c:pt idx="3">
                  <c:v>28469.83</c:v>
                </c:pt>
                <c:pt idx="4">
                  <c:v>33157.630000000005</c:v>
                </c:pt>
                <c:pt idx="5">
                  <c:v>35232.260000000009</c:v>
                </c:pt>
                <c:pt idx="6">
                  <c:v>32566.080000000002</c:v>
                </c:pt>
                <c:pt idx="7">
                  <c:v>33776.170000000006</c:v>
                </c:pt>
                <c:pt idx="8">
                  <c:v>33879.57</c:v>
                </c:pt>
                <c:pt idx="9">
                  <c:v>34480.57</c:v>
                </c:pt>
                <c:pt idx="10">
                  <c:v>34525.22</c:v>
                </c:pt>
                <c:pt idx="11">
                  <c:v>30553.17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'Trend Graphs'!$A$8</c:f>
              <c:strCache>
                <c:ptCount val="1"/>
                <c:pt idx="0">
                  <c:v>FY 19 Orig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'Trend Graphs'!$B$4:$M$4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Graphs'!$B$8:$M$8</c:f>
              <c:numCache>
                <c:formatCode>_(* #,##0.00_);_(* \(#,##0.00\);_(* "-"??_);_(@_)</c:formatCode>
                <c:ptCount val="12"/>
                <c:pt idx="0">
                  <c:v>25764.790750543525</c:v>
                </c:pt>
                <c:pt idx="1">
                  <c:v>24285.017861362172</c:v>
                </c:pt>
                <c:pt idx="2">
                  <c:v>23099.904291423241</c:v>
                </c:pt>
                <c:pt idx="3">
                  <c:v>25809.016876330832</c:v>
                </c:pt>
                <c:pt idx="4">
                  <c:v>34949.738029192311</c:v>
                </c:pt>
                <c:pt idx="5">
                  <c:v>36685.123116699644</c:v>
                </c:pt>
                <c:pt idx="6">
                  <c:v>30520.1117787572</c:v>
                </c:pt>
                <c:pt idx="7">
                  <c:v>29109.891858945317</c:v>
                </c:pt>
                <c:pt idx="8">
                  <c:v>31172.801893696938</c:v>
                </c:pt>
                <c:pt idx="9">
                  <c:v>29167.278386539278</c:v>
                </c:pt>
                <c:pt idx="10">
                  <c:v>29230.227977297251</c:v>
                </c:pt>
                <c:pt idx="11">
                  <c:v>27006.097179212284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'Trend Graphs'!$A$9</c:f>
              <c:strCache>
                <c:ptCount val="1"/>
                <c:pt idx="0">
                  <c:v>FY 19 Act/Proj</c:v>
                </c:pt>
              </c:strCache>
            </c:strRef>
          </c:tx>
          <c:spPr>
            <a:ln w="25400">
              <a:solidFill>
                <a:srgbClr val="1E8A42"/>
              </a:solidFill>
            </a:ln>
          </c:spPr>
          <c:marker>
            <c:symbol val="none"/>
          </c:marker>
          <c:cat>
            <c:strRef>
              <c:f>'Trend Graphs'!$B$4:$M$4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Graphs'!$B$9:$M$9</c:f>
              <c:numCache>
                <c:formatCode>_(* #,##0.00_);_(* \(#,##0.00\);_(* "-"??_);_(@_)</c:formatCode>
                <c:ptCount val="12"/>
                <c:pt idx="0">
                  <c:v>28002.78</c:v>
                </c:pt>
                <c:pt idx="1">
                  <c:v>34823.53</c:v>
                </c:pt>
                <c:pt idx="2">
                  <c:v>27732.84</c:v>
                </c:pt>
                <c:pt idx="3">
                  <c:v>35079.129999999997</c:v>
                </c:pt>
                <c:pt idx="4">
                  <c:v>43742.850000000006</c:v>
                </c:pt>
                <c:pt idx="5">
                  <c:v>42839.46</c:v>
                </c:pt>
                <c:pt idx="6">
                  <c:v>37967.406005190489</c:v>
                </c:pt>
                <c:pt idx="7">
                  <c:v>36213.074545324343</c:v>
                </c:pt>
                <c:pt idx="8">
                  <c:v>38779.36078337513</c:v>
                </c:pt>
                <c:pt idx="9">
                  <c:v>36284.464113232301</c:v>
                </c:pt>
                <c:pt idx="10">
                  <c:v>36362.774202248162</c:v>
                </c:pt>
                <c:pt idx="11">
                  <c:v>33595.927290556443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29280"/>
        <c:axId val="120935168"/>
      </c:lineChart>
      <c:catAx>
        <c:axId val="120929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20935168"/>
        <c:crosses val="autoZero"/>
        <c:auto val="1"/>
        <c:lblAlgn val="ctr"/>
        <c:lblOffset val="100"/>
        <c:noMultiLvlLbl val="0"/>
      </c:catAx>
      <c:valAx>
        <c:axId val="12093516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2092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Filing Fees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'Trend Graphs'!$A$46</c:f>
              <c:strCache>
                <c:ptCount val="1"/>
                <c:pt idx="0">
                  <c:v>FY 16</c:v>
                </c:pt>
              </c:strCache>
            </c:strRef>
          </c:tx>
          <c:marker>
            <c:symbol val="none"/>
          </c:marker>
          <c:cat>
            <c:strRef>
              <c:f>'Trend Graphs'!$B$45:$M$45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Graphs'!$B$46:$M$46</c:f>
              <c:numCache>
                <c:formatCode>_(* #,##0.00_);_(* \(#,##0.00\);_(* "-"??_);_(@_)</c:formatCode>
                <c:ptCount val="12"/>
                <c:pt idx="0">
                  <c:v>68763.56</c:v>
                </c:pt>
                <c:pt idx="1">
                  <c:v>57891.14</c:v>
                </c:pt>
                <c:pt idx="2">
                  <c:v>64544.28</c:v>
                </c:pt>
                <c:pt idx="3">
                  <c:v>68967.13</c:v>
                </c:pt>
                <c:pt idx="4">
                  <c:v>66786.62</c:v>
                </c:pt>
                <c:pt idx="5">
                  <c:v>69018.3</c:v>
                </c:pt>
                <c:pt idx="6">
                  <c:v>58588.39</c:v>
                </c:pt>
                <c:pt idx="7">
                  <c:v>60681.8</c:v>
                </c:pt>
                <c:pt idx="8">
                  <c:v>73468</c:v>
                </c:pt>
                <c:pt idx="9">
                  <c:v>56219.040000000001</c:v>
                </c:pt>
                <c:pt idx="10">
                  <c:v>66044.44</c:v>
                </c:pt>
                <c:pt idx="11">
                  <c:v>61292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'Trend Graphs'!$A$47</c:f>
              <c:strCache>
                <c:ptCount val="1"/>
                <c:pt idx="0">
                  <c:v>FY 17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'Trend Graphs'!$B$45:$M$45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Graphs'!$B$47:$M$47</c:f>
              <c:numCache>
                <c:formatCode>_(* #,##0.00_);_(* \(#,##0.00\);_(* "-"??_);_(@_)</c:formatCode>
                <c:ptCount val="12"/>
                <c:pt idx="0">
                  <c:v>66174.73000000001</c:v>
                </c:pt>
                <c:pt idx="1">
                  <c:v>52278.09</c:v>
                </c:pt>
                <c:pt idx="2">
                  <c:v>62172.34</c:v>
                </c:pt>
                <c:pt idx="3">
                  <c:v>59033.25</c:v>
                </c:pt>
                <c:pt idx="4">
                  <c:v>60812.58</c:v>
                </c:pt>
                <c:pt idx="5">
                  <c:v>67962.52</c:v>
                </c:pt>
                <c:pt idx="6">
                  <c:v>56528.93</c:v>
                </c:pt>
                <c:pt idx="7">
                  <c:v>62391.31</c:v>
                </c:pt>
                <c:pt idx="8">
                  <c:v>76442.59</c:v>
                </c:pt>
                <c:pt idx="9">
                  <c:v>60096.31</c:v>
                </c:pt>
                <c:pt idx="10">
                  <c:v>68890.5</c:v>
                </c:pt>
                <c:pt idx="11">
                  <c:v>42201.08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'Trend Graphs'!$A$48</c:f>
              <c:strCache>
                <c:ptCount val="1"/>
                <c:pt idx="0">
                  <c:v>FY 18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strRef>
              <c:f>'Trend Graphs'!$B$45:$M$45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Graphs'!$B$48:$M$48</c:f>
              <c:numCache>
                <c:formatCode>_(* #,##0.00_);_(* \(#,##0.00\);_(* "-"??_);_(@_)</c:formatCode>
                <c:ptCount val="12"/>
                <c:pt idx="0">
                  <c:v>60920.770000000004</c:v>
                </c:pt>
                <c:pt idx="1">
                  <c:v>62520.84</c:v>
                </c:pt>
                <c:pt idx="2">
                  <c:v>61945.729999999996</c:v>
                </c:pt>
                <c:pt idx="3">
                  <c:v>58067.42</c:v>
                </c:pt>
                <c:pt idx="4">
                  <c:v>50778.51</c:v>
                </c:pt>
                <c:pt idx="5">
                  <c:v>68013.13</c:v>
                </c:pt>
                <c:pt idx="6">
                  <c:v>71650.14</c:v>
                </c:pt>
                <c:pt idx="7">
                  <c:v>81223.41</c:v>
                </c:pt>
                <c:pt idx="8">
                  <c:v>63422.48</c:v>
                </c:pt>
                <c:pt idx="9">
                  <c:v>79185.13</c:v>
                </c:pt>
                <c:pt idx="10">
                  <c:v>75830.759999999995</c:v>
                </c:pt>
                <c:pt idx="11">
                  <c:v>63514.8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'Trend Graphs'!$A$49</c:f>
              <c:strCache>
                <c:ptCount val="1"/>
                <c:pt idx="0">
                  <c:v>FY 19 Orig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'Trend Graphs'!$B$45:$M$45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Graphs'!$B$49:$M$49</c:f>
              <c:numCache>
                <c:formatCode>_(* #,##0.00_);_(* \(#,##0.00\);_(* "-"??_);_(@_)</c:formatCode>
                <c:ptCount val="12"/>
                <c:pt idx="0">
                  <c:v>65844.310652497938</c:v>
                </c:pt>
                <c:pt idx="1">
                  <c:v>57861.129205107718</c:v>
                </c:pt>
                <c:pt idx="2">
                  <c:v>63364.423327087497</c:v>
                </c:pt>
                <c:pt idx="3">
                  <c:v>62485.786190249106</c:v>
                </c:pt>
                <c:pt idx="4">
                  <c:v>60025.469779989835</c:v>
                </c:pt>
                <c:pt idx="5">
                  <c:v>68849.166036869341</c:v>
                </c:pt>
                <c:pt idx="6">
                  <c:v>62535.80018519373</c:v>
                </c:pt>
                <c:pt idx="7">
                  <c:v>68384.937973775872</c:v>
                </c:pt>
                <c:pt idx="8">
                  <c:v>71823.090644059208</c:v>
                </c:pt>
                <c:pt idx="9">
                  <c:v>65432.077997932101</c:v>
                </c:pt>
                <c:pt idx="10">
                  <c:v>70709.676482410359</c:v>
                </c:pt>
                <c:pt idx="11">
                  <c:v>55784.131524827317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'Trend Graphs'!$A$50</c:f>
              <c:strCache>
                <c:ptCount val="1"/>
                <c:pt idx="0">
                  <c:v>FY 19 Act/Proj</c:v>
                </c:pt>
              </c:strCache>
            </c:strRef>
          </c:tx>
          <c:spPr>
            <a:ln w="25400">
              <a:solidFill>
                <a:srgbClr val="1E8A42"/>
              </a:solidFill>
            </a:ln>
          </c:spPr>
          <c:marker>
            <c:symbol val="none"/>
          </c:marker>
          <c:cat>
            <c:strRef>
              <c:f>'Trend Graphs'!$B$45:$M$45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Graphs'!$B$50:$M$50</c:f>
              <c:numCache>
                <c:formatCode>_(* #,##0.00_);_(* \(#,##0.00\);_(* "-"??_);_(@_)</c:formatCode>
                <c:ptCount val="12"/>
                <c:pt idx="0">
                  <c:v>76090.7</c:v>
                </c:pt>
                <c:pt idx="1">
                  <c:v>76257.34</c:v>
                </c:pt>
                <c:pt idx="2">
                  <c:v>73209.19</c:v>
                </c:pt>
                <c:pt idx="3">
                  <c:v>70465.52</c:v>
                </c:pt>
                <c:pt idx="4">
                  <c:v>78521.95</c:v>
                </c:pt>
                <c:pt idx="5">
                  <c:v>84425.31</c:v>
                </c:pt>
                <c:pt idx="6">
                  <c:v>75845.031329374644</c:v>
                </c:pt>
                <c:pt idx="7">
                  <c:v>82939.016494849144</c:v>
                </c:pt>
                <c:pt idx="8">
                  <c:v>87108.896726981417</c:v>
                </c:pt>
                <c:pt idx="9">
                  <c:v>79357.711758747711</c:v>
                </c:pt>
                <c:pt idx="10">
                  <c:v>85758.519315598736</c:v>
                </c:pt>
                <c:pt idx="11">
                  <c:v>67656.433445369476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52320"/>
        <c:axId val="120953856"/>
      </c:lineChart>
      <c:catAx>
        <c:axId val="120952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20953856"/>
        <c:crosses val="autoZero"/>
        <c:auto val="1"/>
        <c:lblAlgn val="ctr"/>
        <c:lblOffset val="100"/>
        <c:noMultiLvlLbl val="0"/>
      </c:catAx>
      <c:valAx>
        <c:axId val="12095385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2095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Filing Fees $80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'Trend Graphs'!$A$87</c:f>
              <c:strCache>
                <c:ptCount val="1"/>
                <c:pt idx="0">
                  <c:v>FY 16</c:v>
                </c:pt>
              </c:strCache>
            </c:strRef>
          </c:tx>
          <c:marker>
            <c:symbol val="none"/>
          </c:marker>
          <c:cat>
            <c:strRef>
              <c:f>'Trend Graphs'!$B$86:$M$86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Graphs'!$B$87:$M$87</c:f>
              <c:numCache>
                <c:formatCode>_(* #,##0.00_);_(* \(#,##0.00\);_(* "-"??_);_(@_)</c:formatCode>
                <c:ptCount val="12"/>
                <c:pt idx="0">
                  <c:v>17703.810000000001</c:v>
                </c:pt>
                <c:pt idx="1">
                  <c:v>13120.81</c:v>
                </c:pt>
                <c:pt idx="2">
                  <c:v>15725.34</c:v>
                </c:pt>
                <c:pt idx="3">
                  <c:v>15466.65</c:v>
                </c:pt>
                <c:pt idx="4">
                  <c:v>16952.599999999999</c:v>
                </c:pt>
                <c:pt idx="5">
                  <c:v>18625.64</c:v>
                </c:pt>
                <c:pt idx="6">
                  <c:v>15216.2</c:v>
                </c:pt>
                <c:pt idx="7">
                  <c:v>14681.02</c:v>
                </c:pt>
                <c:pt idx="8">
                  <c:v>17893</c:v>
                </c:pt>
                <c:pt idx="9">
                  <c:v>12738.23</c:v>
                </c:pt>
                <c:pt idx="10">
                  <c:v>17568.009999999998</c:v>
                </c:pt>
                <c:pt idx="11">
                  <c:v>16080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'Trend Graphs'!$A$88</c:f>
              <c:strCache>
                <c:ptCount val="1"/>
                <c:pt idx="0">
                  <c:v>FY 17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'Trend Graphs'!$B$86:$M$86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Graphs'!$B$88:$M$88</c:f>
              <c:numCache>
                <c:formatCode>_(* #,##0.00_);_(* \(#,##0.00\);_(* "-"??_);_(@_)</c:formatCode>
                <c:ptCount val="12"/>
                <c:pt idx="0">
                  <c:v>16021.78</c:v>
                </c:pt>
                <c:pt idx="1">
                  <c:v>14580.92</c:v>
                </c:pt>
                <c:pt idx="2">
                  <c:v>15259.1</c:v>
                </c:pt>
                <c:pt idx="3">
                  <c:v>17060.52</c:v>
                </c:pt>
                <c:pt idx="4">
                  <c:v>14438.94</c:v>
                </c:pt>
                <c:pt idx="5">
                  <c:v>18853.32</c:v>
                </c:pt>
                <c:pt idx="6">
                  <c:v>14067.71</c:v>
                </c:pt>
                <c:pt idx="7">
                  <c:v>17040</c:v>
                </c:pt>
                <c:pt idx="8">
                  <c:v>20250.259999999998</c:v>
                </c:pt>
                <c:pt idx="9">
                  <c:v>14415.52</c:v>
                </c:pt>
                <c:pt idx="10">
                  <c:v>18477.16</c:v>
                </c:pt>
                <c:pt idx="11">
                  <c:v>10570.11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'Trend Graphs'!$A$89</c:f>
              <c:strCache>
                <c:ptCount val="1"/>
                <c:pt idx="0">
                  <c:v>FY 18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strRef>
              <c:f>'Trend Graphs'!$B$86:$M$86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Graphs'!$B$89:$M$89</c:f>
              <c:numCache>
                <c:formatCode>_(* #,##0.00_);_(* \(#,##0.00\);_(* "-"??_);_(@_)</c:formatCode>
                <c:ptCount val="12"/>
                <c:pt idx="0">
                  <c:v>16717.940000000002</c:v>
                </c:pt>
                <c:pt idx="1">
                  <c:v>15478.98</c:v>
                </c:pt>
                <c:pt idx="2">
                  <c:v>14685.26</c:v>
                </c:pt>
                <c:pt idx="3">
                  <c:v>15052.3</c:v>
                </c:pt>
                <c:pt idx="4">
                  <c:v>13520</c:v>
                </c:pt>
                <c:pt idx="5">
                  <c:v>17920</c:v>
                </c:pt>
                <c:pt idx="6">
                  <c:v>20447</c:v>
                </c:pt>
                <c:pt idx="7">
                  <c:v>22134.07</c:v>
                </c:pt>
                <c:pt idx="8">
                  <c:v>17390.690000000002</c:v>
                </c:pt>
                <c:pt idx="9">
                  <c:v>19592.560000000001</c:v>
                </c:pt>
                <c:pt idx="10">
                  <c:v>21011.5</c:v>
                </c:pt>
                <c:pt idx="11">
                  <c:v>16526.099999999999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'Trend Graphs'!$A$90</c:f>
              <c:strCache>
                <c:ptCount val="1"/>
                <c:pt idx="0">
                  <c:v>FY 19 Orig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'Trend Graphs'!$B$86:$M$86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Graphs'!$B$90:$M$90</c:f>
              <c:numCache>
                <c:formatCode>_(* #,##0.00_);_(* \(#,##0.00\);_(* "-"??_);_(@_)</c:formatCode>
                <c:ptCount val="12"/>
                <c:pt idx="0">
                  <c:v>17211.376135221202</c:v>
                </c:pt>
                <c:pt idx="1">
                  <c:v>14698.018977124157</c:v>
                </c:pt>
                <c:pt idx="2">
                  <c:v>15597.619031236138</c:v>
                </c:pt>
                <c:pt idx="3">
                  <c:v>16259.147252998006</c:v>
                </c:pt>
                <c:pt idx="4">
                  <c:v>15366.670208138672</c:v>
                </c:pt>
                <c:pt idx="5">
                  <c:v>18917.612013515842</c:v>
                </c:pt>
                <c:pt idx="6">
                  <c:v>16842.163411613426</c:v>
                </c:pt>
                <c:pt idx="7">
                  <c:v>18241.593291872246</c:v>
                </c:pt>
                <c:pt idx="8">
                  <c:v>18983.414621771877</c:v>
                </c:pt>
                <c:pt idx="9">
                  <c:v>15821.364553947618</c:v>
                </c:pt>
                <c:pt idx="10">
                  <c:v>19402.680623624947</c:v>
                </c:pt>
                <c:pt idx="11">
                  <c:v>14658.339878935854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'Trend Graphs'!$A$91</c:f>
              <c:strCache>
                <c:ptCount val="1"/>
                <c:pt idx="0">
                  <c:v>FY 19 Act/Proj</c:v>
                </c:pt>
              </c:strCache>
            </c:strRef>
          </c:tx>
          <c:spPr>
            <a:ln w="25400">
              <a:solidFill>
                <a:srgbClr val="1E8A42"/>
              </a:solidFill>
            </a:ln>
          </c:spPr>
          <c:marker>
            <c:symbol val="none"/>
          </c:marker>
          <c:cat>
            <c:strRef>
              <c:f>'Trend Graphs'!$B$86:$M$86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Graphs'!$B$91:$M$91</c:f>
              <c:numCache>
                <c:formatCode>_(* #,##0.00_);_(* \(#,##0.00\);_(* "-"??_);_(@_)</c:formatCode>
                <c:ptCount val="12"/>
                <c:pt idx="0">
                  <c:v>18741.66</c:v>
                </c:pt>
                <c:pt idx="1">
                  <c:v>19156</c:v>
                </c:pt>
                <c:pt idx="2">
                  <c:v>19045.12</c:v>
                </c:pt>
                <c:pt idx="3">
                  <c:v>18394.88</c:v>
                </c:pt>
                <c:pt idx="4">
                  <c:v>18080</c:v>
                </c:pt>
                <c:pt idx="5">
                  <c:v>21445.119999999999</c:v>
                </c:pt>
                <c:pt idx="6">
                  <c:v>19730.02506959025</c:v>
                </c:pt>
                <c:pt idx="7">
                  <c:v>21369.409865108937</c:v>
                </c:pt>
                <c:pt idx="8">
                  <c:v>22238.428475033135</c:v>
                </c:pt>
                <c:pt idx="9">
                  <c:v>18534.193717017824</c:v>
                </c:pt>
                <c:pt idx="10">
                  <c:v>22729.584422474185</c:v>
                </c:pt>
                <c:pt idx="11">
                  <c:v>17171.749627518522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17856"/>
        <c:axId val="121019392"/>
      </c:lineChart>
      <c:catAx>
        <c:axId val="121017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21019392"/>
        <c:crosses val="autoZero"/>
        <c:auto val="1"/>
        <c:lblAlgn val="ctr"/>
        <c:lblOffset val="100"/>
        <c:noMultiLvlLbl val="0"/>
      </c:catAx>
      <c:valAx>
        <c:axId val="12101939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2101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Fines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'Trend Graphs'!$A$128</c:f>
              <c:strCache>
                <c:ptCount val="1"/>
                <c:pt idx="0">
                  <c:v>FY 16</c:v>
                </c:pt>
              </c:strCache>
            </c:strRef>
          </c:tx>
          <c:marker>
            <c:symbol val="none"/>
          </c:marker>
          <c:cat>
            <c:strRef>
              <c:f>'Trend Graphs'!$B$127:$M$127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Graphs'!$B$128:$M$128</c:f>
              <c:numCache>
                <c:formatCode>_(* #,##0.00_);_(* \(#,##0.00\);_(* "-"??_);_(@_)</c:formatCode>
                <c:ptCount val="12"/>
                <c:pt idx="0">
                  <c:v>34100.35</c:v>
                </c:pt>
                <c:pt idx="1">
                  <c:v>26788.26</c:v>
                </c:pt>
                <c:pt idx="2">
                  <c:v>34157.5</c:v>
                </c:pt>
                <c:pt idx="3">
                  <c:v>32831.03</c:v>
                </c:pt>
                <c:pt idx="4">
                  <c:v>52156.26</c:v>
                </c:pt>
                <c:pt idx="5">
                  <c:v>49461.120000000003</c:v>
                </c:pt>
                <c:pt idx="6">
                  <c:v>35235.79</c:v>
                </c:pt>
                <c:pt idx="7">
                  <c:v>31297.62</c:v>
                </c:pt>
                <c:pt idx="8">
                  <c:v>30772</c:v>
                </c:pt>
                <c:pt idx="9">
                  <c:v>33023.18</c:v>
                </c:pt>
                <c:pt idx="10">
                  <c:v>31590.51</c:v>
                </c:pt>
                <c:pt idx="11">
                  <c:v>35583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'Trend Graphs'!$A$129</c:f>
              <c:strCache>
                <c:ptCount val="1"/>
                <c:pt idx="0">
                  <c:v>FY 17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'Trend Graphs'!$B$127:$M$127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Graphs'!$B$129:$M$129</c:f>
              <c:numCache>
                <c:formatCode>_(* #,##0.00_);_(* \(#,##0.00\);_(* "-"??_);_(@_)</c:formatCode>
                <c:ptCount val="12"/>
                <c:pt idx="0">
                  <c:v>27317.52</c:v>
                </c:pt>
                <c:pt idx="1">
                  <c:v>28016.48</c:v>
                </c:pt>
                <c:pt idx="2">
                  <c:v>26458.11</c:v>
                </c:pt>
                <c:pt idx="3">
                  <c:v>29084.41</c:v>
                </c:pt>
                <c:pt idx="4">
                  <c:v>41672.43</c:v>
                </c:pt>
                <c:pt idx="5">
                  <c:v>54827.29</c:v>
                </c:pt>
                <c:pt idx="6">
                  <c:v>33841.1</c:v>
                </c:pt>
                <c:pt idx="7">
                  <c:v>29006.73</c:v>
                </c:pt>
                <c:pt idx="8">
                  <c:v>40905.160000000003</c:v>
                </c:pt>
                <c:pt idx="9">
                  <c:v>38349.85</c:v>
                </c:pt>
                <c:pt idx="10">
                  <c:v>40280.25</c:v>
                </c:pt>
                <c:pt idx="11">
                  <c:v>71302.680000000008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'Trend Graphs'!$A$130</c:f>
              <c:strCache>
                <c:ptCount val="1"/>
                <c:pt idx="0">
                  <c:v>FY 18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strRef>
              <c:f>'Trend Graphs'!$B$127:$M$127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Graphs'!$B$130:$M$130</c:f>
              <c:numCache>
                <c:formatCode>_(* #,##0.00_);_(* \(#,##0.00\);_(* "-"??_);_(@_)</c:formatCode>
                <c:ptCount val="12"/>
                <c:pt idx="0">
                  <c:v>48978.99</c:v>
                </c:pt>
                <c:pt idx="1">
                  <c:v>41939.520000000004</c:v>
                </c:pt>
                <c:pt idx="2">
                  <c:v>34345.68</c:v>
                </c:pt>
                <c:pt idx="3">
                  <c:v>41876.639999999999</c:v>
                </c:pt>
                <c:pt idx="4">
                  <c:v>52590.380000000005</c:v>
                </c:pt>
                <c:pt idx="5">
                  <c:v>50415.97</c:v>
                </c:pt>
                <c:pt idx="6">
                  <c:v>53651.05</c:v>
                </c:pt>
                <c:pt idx="7">
                  <c:v>51213.46</c:v>
                </c:pt>
                <c:pt idx="8">
                  <c:v>57380.56</c:v>
                </c:pt>
                <c:pt idx="9">
                  <c:v>60329.94999999999</c:v>
                </c:pt>
                <c:pt idx="10">
                  <c:v>56790.95</c:v>
                </c:pt>
                <c:pt idx="11">
                  <c:v>75690.880000000005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'Trend Graphs'!$A$131</c:f>
              <c:strCache>
                <c:ptCount val="1"/>
                <c:pt idx="0">
                  <c:v>FY 19 Orig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'Trend Graphs'!$B$127:$M$127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Graphs'!$B$131:$M$131</c:f>
              <c:numCache>
                <c:formatCode>_(* #,##0.00_);_(* \(#,##0.00\);_(* "-"??_);_(@_)</c:formatCode>
                <c:ptCount val="12"/>
                <c:pt idx="0">
                  <c:v>29761.775735869505</c:v>
                </c:pt>
                <c:pt idx="1">
                  <c:v>26084.446765284043</c:v>
                </c:pt>
                <c:pt idx="2">
                  <c:v>26321.523579202687</c:v>
                </c:pt>
                <c:pt idx="3">
                  <c:v>28324.606792716237</c:v>
                </c:pt>
                <c:pt idx="4">
                  <c:v>40601.153401868767</c:v>
                </c:pt>
                <c:pt idx="5">
                  <c:v>43166.291543730666</c:v>
                </c:pt>
                <c:pt idx="6">
                  <c:v>33085.037618061986</c:v>
                </c:pt>
                <c:pt idx="7">
                  <c:v>29854.0101755877</c:v>
                </c:pt>
                <c:pt idx="8">
                  <c:v>34567.662868374318</c:v>
                </c:pt>
                <c:pt idx="9">
                  <c:v>35176.361454006532</c:v>
                </c:pt>
                <c:pt idx="10">
                  <c:v>34515.442958887244</c:v>
                </c:pt>
                <c:pt idx="11">
                  <c:v>49141.687106410325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'Trend Graphs'!$A$132</c:f>
              <c:strCache>
                <c:ptCount val="1"/>
                <c:pt idx="0">
                  <c:v>FY 19 Act/Proj</c:v>
                </c:pt>
              </c:strCache>
            </c:strRef>
          </c:tx>
          <c:spPr>
            <a:ln w="25400">
              <a:solidFill>
                <a:srgbClr val="1E8A42"/>
              </a:solidFill>
            </a:ln>
          </c:spPr>
          <c:marker>
            <c:symbol val="none"/>
          </c:marker>
          <c:cat>
            <c:strRef>
              <c:f>'Trend Graphs'!$B$127:$M$127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Graphs'!$B$132:$M$132</c:f>
              <c:numCache>
                <c:formatCode>_(* #,##0.00_);_(* \(#,##0.00\);_(* "-"??_);_(@_)</c:formatCode>
                <c:ptCount val="12"/>
                <c:pt idx="0">
                  <c:v>49527.93</c:v>
                </c:pt>
                <c:pt idx="1">
                  <c:v>45928.85</c:v>
                </c:pt>
                <c:pt idx="2">
                  <c:v>40128.29</c:v>
                </c:pt>
                <c:pt idx="3">
                  <c:v>60933.26</c:v>
                </c:pt>
                <c:pt idx="4">
                  <c:v>61328.92</c:v>
                </c:pt>
                <c:pt idx="5">
                  <c:v>66031.929999999993</c:v>
                </c:pt>
                <c:pt idx="6">
                  <c:v>55160.949276850886</c:v>
                </c:pt>
                <c:pt idx="7">
                  <c:v>49774.026555954872</c:v>
                </c:pt>
                <c:pt idx="8">
                  <c:v>57632.852654237686</c:v>
                </c:pt>
                <c:pt idx="9">
                  <c:v>58647.703904961956</c:v>
                </c:pt>
                <c:pt idx="10">
                  <c:v>57545.789135927356</c:v>
                </c:pt>
                <c:pt idx="11">
                  <c:v>81931.359460680615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6896"/>
        <c:axId val="134818432"/>
      </c:lineChart>
      <c:catAx>
        <c:axId val="134816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34818432"/>
        <c:crosses val="autoZero"/>
        <c:auto val="1"/>
        <c:lblAlgn val="ctr"/>
        <c:lblOffset val="100"/>
        <c:noMultiLvlLbl val="0"/>
      </c:catAx>
      <c:valAx>
        <c:axId val="13481843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3481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Service Charges Courts</a:t>
            </a:r>
          </a:p>
        </c:rich>
      </c:tx>
      <c:layout>
        <c:manualLayout>
          <c:xMode val="edge"/>
          <c:yMode val="edge"/>
          <c:x val="0.35258879268825394"/>
          <c:y val="2.54237288135593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'Trend Graphs'!$A$169</c:f>
              <c:strCache>
                <c:ptCount val="1"/>
                <c:pt idx="0">
                  <c:v>FY 16</c:v>
                </c:pt>
              </c:strCache>
            </c:strRef>
          </c:tx>
          <c:marker>
            <c:symbol val="none"/>
          </c:marker>
          <c:cat>
            <c:strRef>
              <c:f>'Trend Graphs'!$B$168:$M$168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Graphs'!$B$169:$M$169</c:f>
              <c:numCache>
                <c:formatCode>_(* #,##0.00_);_(* \(#,##0.00\);_(* "-"??_);_(@_)</c:formatCode>
                <c:ptCount val="12"/>
                <c:pt idx="0">
                  <c:v>33852.03</c:v>
                </c:pt>
                <c:pt idx="1">
                  <c:v>27363.75</c:v>
                </c:pt>
                <c:pt idx="2">
                  <c:v>25162.23</c:v>
                </c:pt>
                <c:pt idx="3">
                  <c:v>27917.74</c:v>
                </c:pt>
                <c:pt idx="4">
                  <c:v>34874.630000000005</c:v>
                </c:pt>
                <c:pt idx="5">
                  <c:v>41820.199999999997</c:v>
                </c:pt>
                <c:pt idx="6">
                  <c:v>32051.24</c:v>
                </c:pt>
                <c:pt idx="7">
                  <c:v>29963.62</c:v>
                </c:pt>
                <c:pt idx="8">
                  <c:v>28194</c:v>
                </c:pt>
                <c:pt idx="9">
                  <c:v>21949.47</c:v>
                </c:pt>
                <c:pt idx="10">
                  <c:v>18681</c:v>
                </c:pt>
                <c:pt idx="11">
                  <c:v>34686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'Trend Graphs'!$A$170</c:f>
              <c:strCache>
                <c:ptCount val="1"/>
                <c:pt idx="0">
                  <c:v>FY 17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'Trend Graphs'!$B$168:$M$168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Graphs'!$B$170:$M$170</c:f>
              <c:numCache>
                <c:formatCode>_(* #,##0.00_);_(* \(#,##0.00\);_(* "-"??_);_(@_)</c:formatCode>
                <c:ptCount val="12"/>
                <c:pt idx="0">
                  <c:v>30577.47</c:v>
                </c:pt>
                <c:pt idx="1">
                  <c:v>25936.87</c:v>
                </c:pt>
                <c:pt idx="2">
                  <c:v>27706.29</c:v>
                </c:pt>
                <c:pt idx="3">
                  <c:v>30034.75</c:v>
                </c:pt>
                <c:pt idx="4">
                  <c:v>31409.02</c:v>
                </c:pt>
                <c:pt idx="5">
                  <c:v>43717.51</c:v>
                </c:pt>
                <c:pt idx="6">
                  <c:v>40132.720000000001</c:v>
                </c:pt>
                <c:pt idx="7">
                  <c:v>39946.550000000003</c:v>
                </c:pt>
                <c:pt idx="8">
                  <c:v>52144.13</c:v>
                </c:pt>
                <c:pt idx="9">
                  <c:v>33941.96</c:v>
                </c:pt>
                <c:pt idx="10">
                  <c:v>39418.99</c:v>
                </c:pt>
                <c:pt idx="11">
                  <c:v>28028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'Trend Graphs'!$A$171</c:f>
              <c:strCache>
                <c:ptCount val="1"/>
                <c:pt idx="0">
                  <c:v>FY 18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strRef>
              <c:f>'Trend Graphs'!$B$168:$M$168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Graphs'!$B$171:$M$171</c:f>
              <c:numCache>
                <c:formatCode>_(* #,##0.00_);_(* \(#,##0.00\);_(* "-"??_);_(@_)</c:formatCode>
                <c:ptCount val="12"/>
                <c:pt idx="0">
                  <c:v>31289.05999999999</c:v>
                </c:pt>
                <c:pt idx="1">
                  <c:v>31086.309999999994</c:v>
                </c:pt>
                <c:pt idx="2">
                  <c:v>22686.979999999996</c:v>
                </c:pt>
                <c:pt idx="3">
                  <c:v>30959.040000000005</c:v>
                </c:pt>
                <c:pt idx="4">
                  <c:v>47579.919999999991</c:v>
                </c:pt>
                <c:pt idx="5">
                  <c:v>36158.570000000007</c:v>
                </c:pt>
                <c:pt idx="6">
                  <c:v>41923.139999999992</c:v>
                </c:pt>
                <c:pt idx="7">
                  <c:v>39535.29</c:v>
                </c:pt>
                <c:pt idx="8">
                  <c:v>39868.33</c:v>
                </c:pt>
                <c:pt idx="9">
                  <c:v>31650.890000000003</c:v>
                </c:pt>
                <c:pt idx="10">
                  <c:v>36683.47</c:v>
                </c:pt>
                <c:pt idx="11">
                  <c:v>28907.82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'Trend Graphs'!$A$172</c:f>
              <c:strCache>
                <c:ptCount val="1"/>
                <c:pt idx="0">
                  <c:v>FY 19 Orig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'Trend Graphs'!$B$168:$M$168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Graphs'!$B$172:$M$172</c:f>
              <c:numCache>
                <c:formatCode>_(* #,##0.00_);_(* \(#,##0.00\);_(* "-"??_);_(@_)</c:formatCode>
                <c:ptCount val="12"/>
                <c:pt idx="0">
                  <c:v>33862.030500644287</c:v>
                </c:pt>
                <c:pt idx="1">
                  <c:v>29713.199107674238</c:v>
                </c:pt>
                <c:pt idx="2">
                  <c:v>26625.452440345121</c:v>
                </c:pt>
                <c:pt idx="3">
                  <c:v>31243.403955633439</c:v>
                </c:pt>
                <c:pt idx="4">
                  <c:v>39986.637146302914</c:v>
                </c:pt>
                <c:pt idx="5">
                  <c:v>42963.528585582622</c:v>
                </c:pt>
                <c:pt idx="6">
                  <c:v>39872.189377604765</c:v>
                </c:pt>
                <c:pt idx="7">
                  <c:v>38192.796482427468</c:v>
                </c:pt>
                <c:pt idx="8">
                  <c:v>41644.077744154994</c:v>
                </c:pt>
                <c:pt idx="9">
                  <c:v>30425.005558311957</c:v>
                </c:pt>
                <c:pt idx="10">
                  <c:v>32636.991612092232</c:v>
                </c:pt>
                <c:pt idx="11">
                  <c:v>32549.687489225951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'Trend Graphs'!$A$173</c:f>
              <c:strCache>
                <c:ptCount val="1"/>
                <c:pt idx="0">
                  <c:v>FY 19 Act/Proj</c:v>
                </c:pt>
              </c:strCache>
            </c:strRef>
          </c:tx>
          <c:spPr>
            <a:ln w="25400">
              <a:solidFill>
                <a:srgbClr val="1E8A42"/>
              </a:solidFill>
            </a:ln>
          </c:spPr>
          <c:marker>
            <c:symbol val="none"/>
          </c:marker>
          <c:cat>
            <c:strRef>
              <c:f>'Trend Graphs'!$B$168:$M$168</c:f>
              <c:strCache>
                <c:ptCount val="12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  <c:pt idx="7">
                  <c:v>P 8</c:v>
                </c:pt>
                <c:pt idx="8">
                  <c:v>P 9</c:v>
                </c:pt>
                <c:pt idx="9">
                  <c:v>P 10</c:v>
                </c:pt>
                <c:pt idx="10">
                  <c:v>P 11</c:v>
                </c:pt>
                <c:pt idx="11">
                  <c:v>P 12/13</c:v>
                </c:pt>
              </c:strCache>
            </c:strRef>
          </c:cat>
          <c:val>
            <c:numRef>
              <c:f>'Trend Graphs'!$B$173:$M$173</c:f>
              <c:numCache>
                <c:formatCode>_(* #,##0.00_);_(* \(#,##0.00\);_(* "-"??_);_(@_)</c:formatCode>
                <c:ptCount val="12"/>
                <c:pt idx="0">
                  <c:v>33959.22</c:v>
                </c:pt>
                <c:pt idx="1">
                  <c:v>30081.73</c:v>
                </c:pt>
                <c:pt idx="2">
                  <c:v>24332.71</c:v>
                </c:pt>
                <c:pt idx="3">
                  <c:v>37493.520000000011</c:v>
                </c:pt>
                <c:pt idx="4">
                  <c:v>36433.630000000005</c:v>
                </c:pt>
                <c:pt idx="5">
                  <c:v>33961.53</c:v>
                </c:pt>
                <c:pt idx="6">
                  <c:v>38285.857462725173</c:v>
                </c:pt>
                <c:pt idx="7">
                  <c:v>36673.279924036382</c:v>
                </c:pt>
                <c:pt idx="8">
                  <c:v>39987.25050134537</c:v>
                </c:pt>
                <c:pt idx="9">
                  <c:v>29214.53384655168</c:v>
                </c:pt>
                <c:pt idx="10">
                  <c:v>31338.515099814253</c:v>
                </c:pt>
                <c:pt idx="11">
                  <c:v>31254.684408393929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5952"/>
        <c:axId val="134847488"/>
      </c:lineChart>
      <c:catAx>
        <c:axId val="134845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34847488"/>
        <c:crosses val="autoZero"/>
        <c:auto val="1"/>
        <c:lblAlgn val="ctr"/>
        <c:lblOffset val="100"/>
        <c:noMultiLvlLbl val="0"/>
      </c:catAx>
      <c:valAx>
        <c:axId val="13484748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34845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12</xdr:row>
      <xdr:rowOff>0</xdr:rowOff>
    </xdr:from>
    <xdr:to>
      <xdr:col>12</xdr:col>
      <xdr:colOff>301625</xdr:colOff>
      <xdr:row>30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558800</xdr:colOff>
      <xdr:row>53</xdr:row>
      <xdr:rowOff>63500</xdr:rowOff>
    </xdr:from>
    <xdr:to>
      <xdr:col>12</xdr:col>
      <xdr:colOff>301625</xdr:colOff>
      <xdr:row>72</xdr:row>
      <xdr:rowOff>44450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558800</xdr:colOff>
      <xdr:row>94</xdr:row>
      <xdr:rowOff>0</xdr:rowOff>
    </xdr:from>
    <xdr:to>
      <xdr:col>12</xdr:col>
      <xdr:colOff>301625</xdr:colOff>
      <xdr:row>112</xdr:row>
      <xdr:rowOff>139700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558800</xdr:colOff>
      <xdr:row>135</xdr:row>
      <xdr:rowOff>0</xdr:rowOff>
    </xdr:from>
    <xdr:to>
      <xdr:col>12</xdr:col>
      <xdr:colOff>301625</xdr:colOff>
      <xdr:row>153</xdr:row>
      <xdr:rowOff>139700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558800</xdr:colOff>
      <xdr:row>175</xdr:row>
      <xdr:rowOff>148167</xdr:rowOff>
    </xdr:from>
    <xdr:to>
      <xdr:col>12</xdr:col>
      <xdr:colOff>301625</xdr:colOff>
      <xdr:row>194</xdr:row>
      <xdr:rowOff>129117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6"/>
  <sheetViews>
    <sheetView showGridLines="0" tabSelected="1" zoomScale="90" zoomScaleNormal="90" workbookViewId="0">
      <selection activeCell="A2" sqref="A2:P2"/>
    </sheetView>
  </sheetViews>
  <sheetFormatPr defaultColWidth="9" defaultRowHeight="13" x14ac:dyDescent="0.45"/>
  <cols>
    <col min="1" max="1" width="12" style="7" bestFit="1" customWidth="1"/>
    <col min="2" max="2" width="10.4375" style="1" customWidth="1"/>
    <col min="3" max="3" width="10.6875" style="1" customWidth="1"/>
    <col min="4" max="13" width="11.5625" style="1" bestFit="1" customWidth="1"/>
    <col min="14" max="14" width="12.6875" style="1" bestFit="1" customWidth="1"/>
    <col min="15" max="15" width="10" style="1" bestFit="1" customWidth="1"/>
    <col min="16" max="16" width="11.4375" style="28" bestFit="1" customWidth="1"/>
    <col min="17" max="16384" width="9" style="1"/>
  </cols>
  <sheetData>
    <row r="1" spans="1:16" ht="5.25" customHeight="1" x14ac:dyDescent="0.45">
      <c r="A1" s="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5"/>
    </row>
    <row r="2" spans="1:16" ht="28.5" customHeight="1" x14ac:dyDescent="0.4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8" x14ac:dyDescent="0.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30"/>
    </row>
    <row r="4" spans="1:16" x14ac:dyDescent="0.45">
      <c r="A4" s="10"/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14</v>
      </c>
      <c r="O4" s="11" t="s">
        <v>13</v>
      </c>
      <c r="P4" s="31"/>
    </row>
    <row r="5" spans="1:16" x14ac:dyDescent="0.45">
      <c r="A5" s="10" t="s">
        <v>0</v>
      </c>
      <c r="B5" s="16">
        <v>25621.78</v>
      </c>
      <c r="C5" s="16">
        <v>23374.17</v>
      </c>
      <c r="D5" s="16">
        <v>21758.94</v>
      </c>
      <c r="E5" s="16">
        <v>23874.1</v>
      </c>
      <c r="F5" s="16">
        <v>37971.74</v>
      </c>
      <c r="G5" s="16">
        <v>36965.449999999997</v>
      </c>
      <c r="H5" s="16">
        <v>28972.74</v>
      </c>
      <c r="I5" s="16">
        <v>23732.57</v>
      </c>
      <c r="J5" s="16">
        <v>30311</v>
      </c>
      <c r="K5" s="16">
        <v>27159.59</v>
      </c>
      <c r="L5" s="16">
        <v>25767</v>
      </c>
      <c r="M5" s="16">
        <v>27182</v>
      </c>
      <c r="N5" s="13">
        <f t="shared" ref="N5:N6" si="0">SUM(B5:M5)</f>
        <v>332691.08</v>
      </c>
      <c r="O5" s="24">
        <v>323750</v>
      </c>
      <c r="P5" s="32">
        <f>N5/O5</f>
        <v>1.0276172355212356</v>
      </c>
    </row>
    <row r="6" spans="1:16" x14ac:dyDescent="0.45">
      <c r="A6" s="15" t="s">
        <v>21</v>
      </c>
      <c r="B6" s="16">
        <v>26315.59</v>
      </c>
      <c r="C6" s="16">
        <v>24785.66</v>
      </c>
      <c r="D6" s="16">
        <v>24596.42</v>
      </c>
      <c r="E6" s="16">
        <v>24779.599999999999</v>
      </c>
      <c r="F6" s="16">
        <v>32788.699999999997</v>
      </c>
      <c r="G6" s="16">
        <v>36933.629999999997</v>
      </c>
      <c r="H6" s="16">
        <v>29558.52</v>
      </c>
      <c r="I6" s="16">
        <v>29646.3</v>
      </c>
      <c r="J6" s="16">
        <v>28907.69</v>
      </c>
      <c r="K6" s="16">
        <v>25728.2</v>
      </c>
      <c r="L6" s="16">
        <v>27269.15</v>
      </c>
      <c r="M6" s="16">
        <v>23024.26</v>
      </c>
      <c r="N6" s="13">
        <f t="shared" si="0"/>
        <v>334333.71999999997</v>
      </c>
      <c r="O6" s="24">
        <v>313235</v>
      </c>
      <c r="P6" s="32">
        <f t="shared" ref="P6:P8" si="1">N6/O6</f>
        <v>1.0673574792089007</v>
      </c>
    </row>
    <row r="7" spans="1:16" x14ac:dyDescent="0.45">
      <c r="A7" s="15" t="s">
        <v>22</v>
      </c>
      <c r="B7" s="16">
        <v>24706.23</v>
      </c>
      <c r="C7" s="16">
        <v>24165.82</v>
      </c>
      <c r="D7" s="16">
        <v>22388.57</v>
      </c>
      <c r="E7" s="16">
        <v>28469.83</v>
      </c>
      <c r="F7" s="16">
        <v>33157.630000000005</v>
      </c>
      <c r="G7" s="16">
        <v>35232.260000000009</v>
      </c>
      <c r="H7" s="16">
        <v>32566.080000000002</v>
      </c>
      <c r="I7" s="16">
        <v>33776.170000000006</v>
      </c>
      <c r="J7" s="16">
        <v>33879.57</v>
      </c>
      <c r="K7" s="16">
        <v>34480.57</v>
      </c>
      <c r="L7" s="16">
        <v>34525.22</v>
      </c>
      <c r="M7" s="16">
        <f>30477.17+76</f>
        <v>30553.17</v>
      </c>
      <c r="N7" s="13">
        <f t="shared" ref="N7" si="2">SUM(B7:M7)</f>
        <v>367901.12000000005</v>
      </c>
      <c r="O7" s="25">
        <v>310200</v>
      </c>
      <c r="P7" s="32">
        <f t="shared" si="1"/>
        <v>1.1860126370083819</v>
      </c>
    </row>
    <row r="8" spans="1:16" x14ac:dyDescent="0.45">
      <c r="A8" s="15" t="s">
        <v>23</v>
      </c>
      <c r="B8" s="17">
        <f>B39</f>
        <v>25764.790750543525</v>
      </c>
      <c r="C8" s="17">
        <f t="shared" ref="C8:M9" si="3">C39</f>
        <v>24285.017861362172</v>
      </c>
      <c r="D8" s="17">
        <f t="shared" si="3"/>
        <v>23099.904291423241</v>
      </c>
      <c r="E8" s="17">
        <f t="shared" si="3"/>
        <v>25809.016876330832</v>
      </c>
      <c r="F8" s="17">
        <f t="shared" si="3"/>
        <v>34949.738029192311</v>
      </c>
      <c r="G8" s="17">
        <f t="shared" si="3"/>
        <v>36685.123116699644</v>
      </c>
      <c r="H8" s="17">
        <f t="shared" si="3"/>
        <v>30520.1117787572</v>
      </c>
      <c r="I8" s="17">
        <f t="shared" si="3"/>
        <v>29109.891858945317</v>
      </c>
      <c r="J8" s="17">
        <f t="shared" si="3"/>
        <v>31172.801893696938</v>
      </c>
      <c r="K8" s="17">
        <f t="shared" si="3"/>
        <v>29167.278386539278</v>
      </c>
      <c r="L8" s="17">
        <f t="shared" si="3"/>
        <v>29230.227977297251</v>
      </c>
      <c r="M8" s="17">
        <f t="shared" si="3"/>
        <v>27006.097179212284</v>
      </c>
      <c r="N8" s="17">
        <f>SUM(B8:M8)</f>
        <v>346799.99999999994</v>
      </c>
      <c r="O8" s="25">
        <v>346800</v>
      </c>
      <c r="P8" s="32">
        <f t="shared" si="1"/>
        <v>0.99999999999999978</v>
      </c>
    </row>
    <row r="9" spans="1:16" x14ac:dyDescent="0.45">
      <c r="A9" s="15" t="s">
        <v>24</v>
      </c>
      <c r="B9" s="16">
        <v>28002.78</v>
      </c>
      <c r="C9" s="16">
        <v>34823.53</v>
      </c>
      <c r="D9" s="16">
        <v>27732.84</v>
      </c>
      <c r="E9" s="16">
        <v>35079.129999999997</v>
      </c>
      <c r="F9" s="16">
        <v>43742.850000000006</v>
      </c>
      <c r="G9" s="16">
        <v>42839.46</v>
      </c>
      <c r="H9" s="17">
        <f t="shared" si="3"/>
        <v>37967.406005190489</v>
      </c>
      <c r="I9" s="17">
        <f t="shared" si="3"/>
        <v>36213.074545324343</v>
      </c>
      <c r="J9" s="17">
        <f t="shared" si="3"/>
        <v>38779.36078337513</v>
      </c>
      <c r="K9" s="17">
        <f t="shared" si="3"/>
        <v>36284.464113232301</v>
      </c>
      <c r="L9" s="17">
        <f t="shared" si="3"/>
        <v>36362.774202248162</v>
      </c>
      <c r="M9" s="17">
        <f t="shared" si="3"/>
        <v>33595.927290556443</v>
      </c>
      <c r="N9" s="18">
        <f t="shared" ref="N9" si="4">SUM(B9:M9)</f>
        <v>431423.59693992685</v>
      </c>
      <c r="O9" s="25">
        <f>O8</f>
        <v>346800</v>
      </c>
      <c r="P9" s="33">
        <f>P18</f>
        <v>1.2440126786041721</v>
      </c>
    </row>
    <row r="10" spans="1:16" x14ac:dyDescent="0.4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2" t="s">
        <v>15</v>
      </c>
      <c r="O10" s="23">
        <f>N9-O9</f>
        <v>84623.596939926851</v>
      </c>
      <c r="P10" s="34"/>
    </row>
    <row r="11" spans="1:16" x14ac:dyDescent="0.45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2"/>
      <c r="O11" s="4"/>
      <c r="P11" s="27"/>
    </row>
    <row r="12" spans="1:16" x14ac:dyDescent="0.45">
      <c r="P12" s="29">
        <f>O9*P9</f>
        <v>431423.59693992685</v>
      </c>
    </row>
    <row r="14" spans="1:16" x14ac:dyDescent="0.45">
      <c r="P14" s="36">
        <f>SUM(B9:G9)/SUM(B40:G40)</f>
        <v>1.0000000000000002</v>
      </c>
    </row>
    <row r="16" spans="1:16" x14ac:dyDescent="0.45">
      <c r="P16" s="29">
        <f>O9*SUM(B38:G38)</f>
        <v>170593.59092555175</v>
      </c>
    </row>
    <row r="17" spans="16:16" x14ac:dyDescent="0.45">
      <c r="P17" s="29">
        <f>SUM(B9:G9)</f>
        <v>212220.59</v>
      </c>
    </row>
    <row r="18" spans="16:16" x14ac:dyDescent="0.45">
      <c r="P18" s="29">
        <f>P17/P16</f>
        <v>1.2440126786041721</v>
      </c>
    </row>
    <row r="34" spans="1:16" x14ac:dyDescent="0.45">
      <c r="A34" s="10"/>
      <c r="B34" s="11" t="s">
        <v>1</v>
      </c>
      <c r="C34" s="11" t="s">
        <v>2</v>
      </c>
      <c r="D34" s="11" t="s">
        <v>3</v>
      </c>
      <c r="E34" s="11" t="s">
        <v>4</v>
      </c>
      <c r="F34" s="11" t="s">
        <v>5</v>
      </c>
      <c r="G34" s="11" t="s">
        <v>6</v>
      </c>
      <c r="H34" s="11" t="s">
        <v>7</v>
      </c>
      <c r="I34" s="11" t="s">
        <v>8</v>
      </c>
      <c r="J34" s="11" t="s">
        <v>9</v>
      </c>
      <c r="K34" s="11" t="s">
        <v>10</v>
      </c>
      <c r="L34" s="11" t="s">
        <v>11</v>
      </c>
      <c r="M34" s="11" t="s">
        <v>12</v>
      </c>
      <c r="N34" s="11" t="s">
        <v>14</v>
      </c>
    </row>
    <row r="35" spans="1:16" x14ac:dyDescent="0.45">
      <c r="A35" s="10" t="s">
        <v>0</v>
      </c>
      <c r="B35" s="14">
        <f t="shared" ref="B35:M35" si="5">B5/(SUM($B5:$M5))</f>
        <v>7.7013726968573962E-2</v>
      </c>
      <c r="C35" s="14">
        <f t="shared" si="5"/>
        <v>7.0257880073009468E-2</v>
      </c>
      <c r="D35" s="14">
        <f t="shared" si="5"/>
        <v>6.5402835567457948E-2</v>
      </c>
      <c r="E35" s="14">
        <f t="shared" si="5"/>
        <v>7.1760565386964986E-2</v>
      </c>
      <c r="F35" s="14">
        <f t="shared" si="5"/>
        <v>0.11413513100501521</v>
      </c>
      <c r="G35" s="14">
        <f t="shared" si="5"/>
        <v>0.11111043313815325</v>
      </c>
      <c r="H35" s="14">
        <f t="shared" si="5"/>
        <v>8.7086013848041849E-2</v>
      </c>
      <c r="I35" s="14">
        <f t="shared" si="5"/>
        <v>7.1335155724644009E-2</v>
      </c>
      <c r="J35" s="14">
        <f t="shared" si="5"/>
        <v>9.1108544298813182E-2</v>
      </c>
      <c r="K35" s="14">
        <f t="shared" si="5"/>
        <v>8.1636063100940362E-2</v>
      </c>
      <c r="L35" s="14">
        <f t="shared" si="5"/>
        <v>7.7450228001303786E-2</v>
      </c>
      <c r="M35" s="14">
        <f t="shared" si="5"/>
        <v>8.1703422887081906E-2</v>
      </c>
      <c r="N35" s="26">
        <f>SUM(B35:M35)</f>
        <v>0.99999999999999989</v>
      </c>
    </row>
    <row r="36" spans="1:16" x14ac:dyDescent="0.45">
      <c r="A36" s="10" t="s">
        <v>21</v>
      </c>
      <c r="B36" s="14">
        <f t="shared" ref="B36:M37" si="6">B6/(SUM($B6:$M6))</f>
        <v>7.8710547054601621E-2</v>
      </c>
      <c r="C36" s="14">
        <f t="shared" si="6"/>
        <v>7.4134490532393807E-2</v>
      </c>
      <c r="D36" s="14">
        <f t="shared" si="6"/>
        <v>7.3568469252817223E-2</v>
      </c>
      <c r="E36" s="14">
        <f t="shared" si="6"/>
        <v>7.4116364930226011E-2</v>
      </c>
      <c r="F36" s="14">
        <f t="shared" si="6"/>
        <v>9.8071770923973803E-2</v>
      </c>
      <c r="G36" s="14">
        <f t="shared" si="6"/>
        <v>0.1104693537941671</v>
      </c>
      <c r="H36" s="14">
        <f t="shared" si="6"/>
        <v>8.8410226763845426E-2</v>
      </c>
      <c r="I36" s="14">
        <f t="shared" si="6"/>
        <v>8.8672778803167096E-2</v>
      </c>
      <c r="J36" s="14">
        <f t="shared" si="6"/>
        <v>8.6463578965352353E-2</v>
      </c>
      <c r="K36" s="14">
        <f t="shared" si="6"/>
        <v>7.695364978441302E-2</v>
      </c>
      <c r="L36" s="14">
        <f t="shared" si="6"/>
        <v>8.1562667385150389E-2</v>
      </c>
      <c r="M36" s="14">
        <f t="shared" si="6"/>
        <v>6.8866101809892222E-2</v>
      </c>
      <c r="N36" s="26">
        <f t="shared" ref="N36:N38" si="7">SUM(B36:M36)</f>
        <v>1.0000000000000002</v>
      </c>
    </row>
    <row r="37" spans="1:16" x14ac:dyDescent="0.45">
      <c r="A37" s="10" t="s">
        <v>22</v>
      </c>
      <c r="B37" s="14">
        <f t="shared" si="6"/>
        <v>6.7154538697789215E-2</v>
      </c>
      <c r="C37" s="14">
        <f t="shared" si="6"/>
        <v>6.5685638575930391E-2</v>
      </c>
      <c r="D37" s="14">
        <f t="shared" si="6"/>
        <v>6.0854856870237298E-2</v>
      </c>
      <c r="E37" s="14">
        <f t="shared" si="6"/>
        <v>7.738446134657051E-2</v>
      </c>
      <c r="F37" s="14">
        <f t="shared" si="6"/>
        <v>9.012647202596176E-2</v>
      </c>
      <c r="G37" s="14">
        <f t="shared" si="6"/>
        <v>9.5765568748472432E-2</v>
      </c>
      <c r="H37" s="14">
        <f t="shared" si="6"/>
        <v>8.8518567162828965E-2</v>
      </c>
      <c r="I37" s="14">
        <f t="shared" si="6"/>
        <v>9.1807738992477114E-2</v>
      </c>
      <c r="J37" s="14">
        <f t="shared" si="6"/>
        <v>9.2088792771275046E-2</v>
      </c>
      <c r="K37" s="14">
        <f t="shared" si="6"/>
        <v>9.3722383884017518E-2</v>
      </c>
      <c r="L37" s="14">
        <f t="shared" si="6"/>
        <v>9.3843748015771181E-2</v>
      </c>
      <c r="M37" s="14">
        <f t="shared" si="6"/>
        <v>8.3047232908668486E-2</v>
      </c>
      <c r="N37" s="26">
        <f t="shared" si="7"/>
        <v>0.99999999999999989</v>
      </c>
    </row>
    <row r="38" spans="1:16" x14ac:dyDescent="0.45">
      <c r="A38" s="10" t="s">
        <v>25</v>
      </c>
      <c r="B38" s="14">
        <f>AVERAGE(B35:B37)</f>
        <v>7.4292937573654919E-2</v>
      </c>
      <c r="C38" s="14">
        <f t="shared" ref="C38:M38" si="8">AVERAGE(C35:C37)</f>
        <v>7.0026003060444555E-2</v>
      </c>
      <c r="D38" s="14">
        <f t="shared" si="8"/>
        <v>6.6608720563504156E-2</v>
      </c>
      <c r="E38" s="14">
        <f t="shared" si="8"/>
        <v>7.4420463887920507E-2</v>
      </c>
      <c r="F38" s="14">
        <f t="shared" si="8"/>
        <v>0.10077779131831692</v>
      </c>
      <c r="G38" s="14">
        <f t="shared" si="8"/>
        <v>0.10578178522693092</v>
      </c>
      <c r="H38" s="14">
        <f t="shared" si="8"/>
        <v>8.8004935924905422E-2</v>
      </c>
      <c r="I38" s="14">
        <f t="shared" si="8"/>
        <v>8.3938557840096073E-2</v>
      </c>
      <c r="J38" s="14">
        <f t="shared" si="8"/>
        <v>8.9886972011813546E-2</v>
      </c>
      <c r="K38" s="14">
        <f t="shared" si="8"/>
        <v>8.4104032256456976E-2</v>
      </c>
      <c r="L38" s="14">
        <f t="shared" si="8"/>
        <v>8.4285547800741781E-2</v>
      </c>
      <c r="M38" s="14">
        <f t="shared" si="8"/>
        <v>7.7872252535214195E-2</v>
      </c>
      <c r="N38" s="26">
        <f t="shared" si="7"/>
        <v>1</v>
      </c>
    </row>
    <row r="39" spans="1:16" x14ac:dyDescent="0.45">
      <c r="A39" s="10"/>
      <c r="B39" s="13">
        <f>B38*$O9</f>
        <v>25764.790750543525</v>
      </c>
      <c r="C39" s="13">
        <f t="shared" ref="C39:M39" si="9">C38*$O9</f>
        <v>24285.017861362172</v>
      </c>
      <c r="D39" s="13">
        <f t="shared" si="9"/>
        <v>23099.904291423241</v>
      </c>
      <c r="E39" s="13">
        <f t="shared" si="9"/>
        <v>25809.016876330832</v>
      </c>
      <c r="F39" s="13">
        <f t="shared" si="9"/>
        <v>34949.738029192311</v>
      </c>
      <c r="G39" s="13">
        <f t="shared" si="9"/>
        <v>36685.123116699644</v>
      </c>
      <c r="H39" s="13">
        <f t="shared" si="9"/>
        <v>30520.1117787572</v>
      </c>
      <c r="I39" s="13">
        <f t="shared" si="9"/>
        <v>29109.891858945317</v>
      </c>
      <c r="J39" s="13">
        <f t="shared" si="9"/>
        <v>31172.801893696938</v>
      </c>
      <c r="K39" s="13">
        <f t="shared" si="9"/>
        <v>29167.278386539278</v>
      </c>
      <c r="L39" s="13">
        <f t="shared" si="9"/>
        <v>29230.227977297251</v>
      </c>
      <c r="M39" s="13">
        <f t="shared" si="9"/>
        <v>27006.097179212284</v>
      </c>
      <c r="N39" s="12"/>
    </row>
    <row r="40" spans="1:16" x14ac:dyDescent="0.45">
      <c r="A40" s="10"/>
      <c r="B40" s="13">
        <f>B38*$P$12</f>
        <v>32051.726355259645</v>
      </c>
      <c r="C40" s="13">
        <f t="shared" ref="C40:L40" si="10">C38*$P$12</f>
        <v>30210.870119663316</v>
      </c>
      <c r="D40" s="13">
        <f t="shared" si="10"/>
        <v>28736.573813073435</v>
      </c>
      <c r="E40" s="13">
        <f t="shared" si="10"/>
        <v>32106.744216464598</v>
      </c>
      <c r="F40" s="13">
        <f t="shared" si="10"/>
        <v>43477.917222209617</v>
      </c>
      <c r="G40" s="13">
        <f t="shared" si="10"/>
        <v>45636.758273329353</v>
      </c>
      <c r="H40" s="13">
        <f t="shared" si="10"/>
        <v>37967.406005190489</v>
      </c>
      <c r="I40" s="13">
        <f t="shared" si="10"/>
        <v>36213.074545324343</v>
      </c>
      <c r="J40" s="13">
        <f t="shared" si="10"/>
        <v>38779.36078337513</v>
      </c>
      <c r="K40" s="13">
        <f t="shared" si="10"/>
        <v>36284.464113232301</v>
      </c>
      <c r="L40" s="13">
        <f t="shared" si="10"/>
        <v>36362.774202248162</v>
      </c>
      <c r="M40" s="13">
        <f t="shared" ref="M40" si="11">M38*$P$12</f>
        <v>33595.927290556443</v>
      </c>
      <c r="N40" s="13"/>
      <c r="O40" s="2"/>
    </row>
    <row r="42" spans="1:16" ht="5.25" customHeight="1" x14ac:dyDescent="0.45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5"/>
    </row>
    <row r="43" spans="1:16" ht="28.5" customHeight="1" x14ac:dyDescent="0.45">
      <c r="A43" s="37" t="s">
        <v>17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ht="18" x14ac:dyDescent="0.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0"/>
    </row>
    <row r="45" spans="1:16" x14ac:dyDescent="0.45">
      <c r="A45" s="10"/>
      <c r="B45" s="11" t="s">
        <v>1</v>
      </c>
      <c r="C45" s="11" t="s">
        <v>2</v>
      </c>
      <c r="D45" s="11" t="s">
        <v>3</v>
      </c>
      <c r="E45" s="11" t="s">
        <v>4</v>
      </c>
      <c r="F45" s="11" t="s">
        <v>5</v>
      </c>
      <c r="G45" s="11" t="s">
        <v>6</v>
      </c>
      <c r="H45" s="11" t="s">
        <v>7</v>
      </c>
      <c r="I45" s="11" t="s">
        <v>8</v>
      </c>
      <c r="J45" s="11" t="s">
        <v>9</v>
      </c>
      <c r="K45" s="11" t="s">
        <v>10</v>
      </c>
      <c r="L45" s="11" t="s">
        <v>11</v>
      </c>
      <c r="M45" s="11" t="s">
        <v>12</v>
      </c>
      <c r="N45" s="11" t="s">
        <v>14</v>
      </c>
      <c r="O45" s="11" t="s">
        <v>13</v>
      </c>
      <c r="P45" s="31"/>
    </row>
    <row r="46" spans="1:16" x14ac:dyDescent="0.45">
      <c r="A46" s="10" t="s">
        <v>0</v>
      </c>
      <c r="B46" s="16">
        <v>68763.56</v>
      </c>
      <c r="C46" s="16">
        <v>57891.14</v>
      </c>
      <c r="D46" s="16">
        <v>64544.28</v>
      </c>
      <c r="E46" s="16">
        <v>68967.13</v>
      </c>
      <c r="F46" s="16">
        <v>66786.62</v>
      </c>
      <c r="G46" s="16">
        <v>69018.3</v>
      </c>
      <c r="H46" s="16">
        <v>58588.39</v>
      </c>
      <c r="I46" s="16">
        <v>60681.8</v>
      </c>
      <c r="J46" s="16">
        <v>73468</v>
      </c>
      <c r="K46" s="16">
        <v>56219.040000000001</v>
      </c>
      <c r="L46" s="16">
        <v>66044.44</v>
      </c>
      <c r="M46" s="16">
        <v>61292</v>
      </c>
      <c r="N46" s="13">
        <f t="shared" ref="N46:N47" si="12">SUM(B46:M46)</f>
        <v>772264.7</v>
      </c>
      <c r="O46" s="24">
        <v>684255</v>
      </c>
      <c r="P46" s="32">
        <f>N46/O46</f>
        <v>1.128621201160386</v>
      </c>
    </row>
    <row r="47" spans="1:16" x14ac:dyDescent="0.45">
      <c r="A47" s="15" t="s">
        <v>21</v>
      </c>
      <c r="B47" s="16">
        <v>66174.73000000001</v>
      </c>
      <c r="C47" s="16">
        <v>52278.09</v>
      </c>
      <c r="D47" s="16">
        <v>62172.34</v>
      </c>
      <c r="E47" s="16">
        <v>59033.25</v>
      </c>
      <c r="F47" s="16">
        <v>60812.58</v>
      </c>
      <c r="G47" s="16">
        <v>67962.52</v>
      </c>
      <c r="H47" s="16">
        <v>56528.93</v>
      </c>
      <c r="I47" s="16">
        <v>62391.31</v>
      </c>
      <c r="J47" s="16">
        <v>76442.59</v>
      </c>
      <c r="K47" s="16">
        <v>60096.31</v>
      </c>
      <c r="L47" s="16">
        <v>68890.5</v>
      </c>
      <c r="M47" s="16">
        <v>42201.08</v>
      </c>
      <c r="N47" s="13">
        <f t="shared" si="12"/>
        <v>734984.22999999986</v>
      </c>
      <c r="O47" s="24">
        <v>711936</v>
      </c>
      <c r="P47" s="32">
        <f t="shared" ref="P47:P49" si="13">N47/O47</f>
        <v>1.032374019574793</v>
      </c>
    </row>
    <row r="48" spans="1:16" x14ac:dyDescent="0.45">
      <c r="A48" s="15" t="s">
        <v>22</v>
      </c>
      <c r="B48" s="16">
        <v>60920.770000000004</v>
      </c>
      <c r="C48" s="16">
        <v>62520.84</v>
      </c>
      <c r="D48" s="16">
        <v>61945.729999999996</v>
      </c>
      <c r="E48" s="16">
        <v>58067.42</v>
      </c>
      <c r="F48" s="16">
        <v>50778.51</v>
      </c>
      <c r="G48" s="16">
        <v>68013.13</v>
      </c>
      <c r="H48" s="16">
        <v>71650.14</v>
      </c>
      <c r="I48" s="16">
        <v>81223.41</v>
      </c>
      <c r="J48" s="16">
        <v>63422.48</v>
      </c>
      <c r="K48" s="16">
        <v>79185.13</v>
      </c>
      <c r="L48" s="16">
        <v>75830.759999999995</v>
      </c>
      <c r="M48" s="16">
        <f>63364.8+150</f>
        <v>63514.8</v>
      </c>
      <c r="N48" s="13">
        <f t="shared" ref="N48:N49" si="14">SUM(B48:M48)</f>
        <v>797073.12000000011</v>
      </c>
      <c r="O48" s="25">
        <v>748020</v>
      </c>
      <c r="P48" s="32">
        <f t="shared" si="13"/>
        <v>1.065577284029839</v>
      </c>
    </row>
    <row r="49" spans="1:16" x14ac:dyDescent="0.45">
      <c r="A49" s="15" t="s">
        <v>23</v>
      </c>
      <c r="B49" s="17">
        <f>B80</f>
        <v>65844.310652497938</v>
      </c>
      <c r="C49" s="17">
        <f t="shared" ref="C49:M50" si="15">C80</f>
        <v>57861.129205107718</v>
      </c>
      <c r="D49" s="17">
        <f t="shared" si="15"/>
        <v>63364.423327087497</v>
      </c>
      <c r="E49" s="17">
        <f t="shared" si="15"/>
        <v>62485.786190249106</v>
      </c>
      <c r="F49" s="17">
        <f t="shared" si="15"/>
        <v>60025.469779989835</v>
      </c>
      <c r="G49" s="17">
        <f t="shared" si="15"/>
        <v>68849.166036869341</v>
      </c>
      <c r="H49" s="17">
        <f t="shared" si="15"/>
        <v>62535.80018519373</v>
      </c>
      <c r="I49" s="17">
        <f t="shared" si="15"/>
        <v>68384.937973775872</v>
      </c>
      <c r="J49" s="17">
        <f t="shared" si="15"/>
        <v>71823.090644059208</v>
      </c>
      <c r="K49" s="17">
        <f t="shared" si="15"/>
        <v>65432.077997932101</v>
      </c>
      <c r="L49" s="17">
        <f t="shared" si="15"/>
        <v>70709.676482410359</v>
      </c>
      <c r="M49" s="17">
        <f t="shared" si="15"/>
        <v>55784.131524827317</v>
      </c>
      <c r="N49" s="17">
        <f t="shared" si="14"/>
        <v>773100.00000000012</v>
      </c>
      <c r="O49" s="25">
        <v>773100</v>
      </c>
      <c r="P49" s="32">
        <f t="shared" si="13"/>
        <v>1.0000000000000002</v>
      </c>
    </row>
    <row r="50" spans="1:16" x14ac:dyDescent="0.45">
      <c r="A50" s="15" t="s">
        <v>24</v>
      </c>
      <c r="B50" s="16">
        <v>76090.7</v>
      </c>
      <c r="C50" s="16">
        <v>76257.34</v>
      </c>
      <c r="D50" s="16">
        <v>73209.19</v>
      </c>
      <c r="E50" s="16">
        <v>70465.52</v>
      </c>
      <c r="F50" s="16">
        <v>78521.95</v>
      </c>
      <c r="G50" s="16">
        <v>84425.31</v>
      </c>
      <c r="H50" s="17">
        <f t="shared" si="15"/>
        <v>75845.031329374644</v>
      </c>
      <c r="I50" s="17">
        <f t="shared" si="15"/>
        <v>82939.016494849144</v>
      </c>
      <c r="J50" s="17">
        <f t="shared" si="15"/>
        <v>87108.896726981417</v>
      </c>
      <c r="K50" s="17">
        <f t="shared" si="15"/>
        <v>79357.711758747711</v>
      </c>
      <c r="L50" s="17">
        <f t="shared" si="15"/>
        <v>85758.519315598736</v>
      </c>
      <c r="M50" s="17">
        <f t="shared" si="15"/>
        <v>67656.433445369476</v>
      </c>
      <c r="N50" s="18">
        <f t="shared" ref="N50" si="16">SUM(B50:M50)</f>
        <v>937635.61907092109</v>
      </c>
      <c r="O50" s="25">
        <f>O49</f>
        <v>773100</v>
      </c>
      <c r="P50" s="33">
        <f>P59</f>
        <v>1.2128257910631497</v>
      </c>
    </row>
    <row r="51" spans="1:16" x14ac:dyDescent="0.4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  <c r="N51" s="22" t="s">
        <v>15</v>
      </c>
      <c r="O51" s="23">
        <f>N50-O50</f>
        <v>164535.61907092109</v>
      </c>
      <c r="P51" s="34"/>
    </row>
    <row r="52" spans="1:16" x14ac:dyDescent="0.4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2"/>
      <c r="O52" s="4"/>
      <c r="P52" s="27"/>
    </row>
    <row r="53" spans="1:16" x14ac:dyDescent="0.45">
      <c r="P53" s="29">
        <f>O50*P50</f>
        <v>937635.61907092098</v>
      </c>
    </row>
    <row r="55" spans="1:16" x14ac:dyDescent="0.45">
      <c r="P55" s="36">
        <f>SUM(B50:G50)/SUM(B81:G81)</f>
        <v>1.0000000000000002</v>
      </c>
    </row>
    <row r="57" spans="1:16" x14ac:dyDescent="0.45">
      <c r="P57" s="29">
        <f>O50*SUM(B79:G79)</f>
        <v>378430.28519180149</v>
      </c>
    </row>
    <row r="58" spans="1:16" x14ac:dyDescent="0.45">
      <c r="P58" s="29">
        <f>SUM(B50:G50)</f>
        <v>458970.01</v>
      </c>
    </row>
    <row r="59" spans="1:16" x14ac:dyDescent="0.45">
      <c r="N59" s="2"/>
      <c r="P59" s="29">
        <f>P58/P57</f>
        <v>1.2128257910631497</v>
      </c>
    </row>
    <row r="60" spans="1:16" x14ac:dyDescent="0.45">
      <c r="N60" s="2"/>
    </row>
    <row r="75" spans="1:14" x14ac:dyDescent="0.45">
      <c r="A75" s="10"/>
      <c r="B75" s="11" t="s">
        <v>1</v>
      </c>
      <c r="C75" s="11" t="s">
        <v>2</v>
      </c>
      <c r="D75" s="11" t="s">
        <v>3</v>
      </c>
      <c r="E75" s="11" t="s">
        <v>4</v>
      </c>
      <c r="F75" s="11" t="s">
        <v>5</v>
      </c>
      <c r="G75" s="11" t="s">
        <v>6</v>
      </c>
      <c r="H75" s="11" t="s">
        <v>7</v>
      </c>
      <c r="I75" s="11" t="s">
        <v>8</v>
      </c>
      <c r="J75" s="11" t="s">
        <v>9</v>
      </c>
      <c r="K75" s="11" t="s">
        <v>10</v>
      </c>
      <c r="L75" s="11" t="s">
        <v>11</v>
      </c>
      <c r="M75" s="11" t="s">
        <v>12</v>
      </c>
      <c r="N75" s="11" t="s">
        <v>14</v>
      </c>
    </row>
    <row r="76" spans="1:14" x14ac:dyDescent="0.45">
      <c r="A76" s="10" t="s">
        <v>0</v>
      </c>
      <c r="B76" s="14">
        <f t="shared" ref="B76:M76" si="17">B46/(SUM($B46:$M46))</f>
        <v>8.9041438770929196E-2</v>
      </c>
      <c r="C76" s="14">
        <f t="shared" si="17"/>
        <v>7.4962820390469753E-2</v>
      </c>
      <c r="D76" s="14">
        <f t="shared" si="17"/>
        <v>8.3577923476238145E-2</v>
      </c>
      <c r="E76" s="14">
        <f t="shared" si="17"/>
        <v>8.9305040098297914E-2</v>
      </c>
      <c r="F76" s="14">
        <f t="shared" si="17"/>
        <v>8.6481513398191059E-2</v>
      </c>
      <c r="G76" s="14">
        <f t="shared" si="17"/>
        <v>8.9371299762892195E-2</v>
      </c>
      <c r="H76" s="14">
        <f t="shared" si="17"/>
        <v>7.5865684395518801E-2</v>
      </c>
      <c r="I76" s="14">
        <f t="shared" si="17"/>
        <v>7.8576425932714536E-2</v>
      </c>
      <c r="J76" s="14">
        <f t="shared" si="17"/>
        <v>9.5133184256641537E-2</v>
      </c>
      <c r="K76" s="14">
        <f t="shared" si="17"/>
        <v>7.27976301389925E-2</v>
      </c>
      <c r="L76" s="14">
        <f t="shared" si="17"/>
        <v>8.5520469859621973E-2</v>
      </c>
      <c r="M76" s="14">
        <f t="shared" si="17"/>
        <v>7.9366569519492475E-2</v>
      </c>
      <c r="N76" s="26">
        <f>SUM(B76:M76)</f>
        <v>1</v>
      </c>
    </row>
    <row r="77" spans="1:14" x14ac:dyDescent="0.45">
      <c r="A77" s="10" t="s">
        <v>21</v>
      </c>
      <c r="B77" s="14">
        <f t="shared" ref="B77:M78" si="18">B47/(SUM($B47:$M47))</f>
        <v>9.003557804226632E-2</v>
      </c>
      <c r="C77" s="14">
        <f t="shared" si="18"/>
        <v>7.1128179171953132E-2</v>
      </c>
      <c r="D77" s="14">
        <f t="shared" si="18"/>
        <v>8.4590032632400849E-2</v>
      </c>
      <c r="E77" s="14">
        <f t="shared" si="18"/>
        <v>8.0319070247262328E-2</v>
      </c>
      <c r="F77" s="14">
        <f t="shared" si="18"/>
        <v>8.2739979332617813E-2</v>
      </c>
      <c r="G77" s="14">
        <f t="shared" si="18"/>
        <v>9.2467997578669164E-2</v>
      </c>
      <c r="H77" s="14">
        <f t="shared" si="18"/>
        <v>7.6911759045496811E-2</v>
      </c>
      <c r="I77" s="14">
        <f t="shared" si="18"/>
        <v>8.4887957391956578E-2</v>
      </c>
      <c r="J77" s="14">
        <f t="shared" si="18"/>
        <v>0.10400575533436957</v>
      </c>
      <c r="K77" s="14">
        <f t="shared" si="18"/>
        <v>8.1765441416341691E-2</v>
      </c>
      <c r="L77" s="14">
        <f t="shared" si="18"/>
        <v>9.373058249154545E-2</v>
      </c>
      <c r="M77" s="14">
        <f t="shared" si="18"/>
        <v>5.7417667315120505E-2</v>
      </c>
      <c r="N77" s="26">
        <f t="shared" ref="N77" si="19">SUM(B77:M77)</f>
        <v>1.0000000000000002</v>
      </c>
    </row>
    <row r="78" spans="1:14" x14ac:dyDescent="0.45">
      <c r="A78" s="10" t="s">
        <v>22</v>
      </c>
      <c r="B78" s="14">
        <f t="shared" si="18"/>
        <v>7.643059146192259E-2</v>
      </c>
      <c r="C78" s="14">
        <f t="shared" si="18"/>
        <v>7.8438023352236472E-2</v>
      </c>
      <c r="D78" s="14">
        <f t="shared" si="18"/>
        <v>7.7716496072530949E-2</v>
      </c>
      <c r="E78" s="14">
        <f t="shared" si="18"/>
        <v>7.2850806962352452E-2</v>
      </c>
      <c r="F78" s="14">
        <f t="shared" si="18"/>
        <v>6.3706213051068633E-2</v>
      </c>
      <c r="G78" s="14">
        <f t="shared" si="18"/>
        <v>8.5328595700228854E-2</v>
      </c>
      <c r="H78" s="14">
        <f t="shared" si="18"/>
        <v>8.9891552232999633E-2</v>
      </c>
      <c r="I78" s="14">
        <f t="shared" si="18"/>
        <v>0.10190208145521203</v>
      </c>
      <c r="J78" s="14">
        <f t="shared" si="18"/>
        <v>7.9569211918725846E-2</v>
      </c>
      <c r="K78" s="14">
        <f t="shared" si="18"/>
        <v>9.9344875662097334E-2</v>
      </c>
      <c r="L78" s="14">
        <f t="shared" si="18"/>
        <v>9.5136516459117304E-2</v>
      </c>
      <c r="M78" s="14">
        <f t="shared" si="18"/>
        <v>7.9685035671507767E-2</v>
      </c>
      <c r="N78" s="26">
        <f t="shared" ref="N78:N79" si="20">SUM(B78:M78)</f>
        <v>1</v>
      </c>
    </row>
    <row r="79" spans="1:14" x14ac:dyDescent="0.45">
      <c r="A79" s="10" t="s">
        <v>25</v>
      </c>
      <c r="B79" s="14">
        <f>AVERAGE(B76:B78)</f>
        <v>8.5169202758372697E-2</v>
      </c>
      <c r="C79" s="14">
        <f t="shared" ref="C79:M79" si="21">AVERAGE(C76:C78)</f>
        <v>7.4843007638219786E-2</v>
      </c>
      <c r="D79" s="14">
        <f t="shared" si="21"/>
        <v>8.1961484060389986E-2</v>
      </c>
      <c r="E79" s="14">
        <f t="shared" si="21"/>
        <v>8.0824972435970907E-2</v>
      </c>
      <c r="F79" s="14">
        <f t="shared" si="21"/>
        <v>7.7642568593959169E-2</v>
      </c>
      <c r="G79" s="14">
        <f t="shared" si="21"/>
        <v>8.9055964347263414E-2</v>
      </c>
      <c r="H79" s="14">
        <f t="shared" si="21"/>
        <v>8.0889665224671753E-2</v>
      </c>
      <c r="I79" s="14">
        <f t="shared" si="21"/>
        <v>8.8455488259961038E-2</v>
      </c>
      <c r="J79" s="14">
        <f t="shared" si="21"/>
        <v>9.2902717169912316E-2</v>
      </c>
      <c r="K79" s="14">
        <f t="shared" si="21"/>
        <v>8.4635982405810509E-2</v>
      </c>
      <c r="L79" s="14">
        <f t="shared" si="21"/>
        <v>9.1462522936761562E-2</v>
      </c>
      <c r="M79" s="14">
        <f t="shared" si="21"/>
        <v>7.215642416870692E-2</v>
      </c>
      <c r="N79" s="26">
        <f t="shared" si="20"/>
        <v>1</v>
      </c>
    </row>
    <row r="80" spans="1:14" x14ac:dyDescent="0.45">
      <c r="A80" s="10"/>
      <c r="B80" s="13">
        <f>B79*$O50</f>
        <v>65844.310652497938</v>
      </c>
      <c r="C80" s="13">
        <f t="shared" ref="C80:M80" si="22">C79*$O50</f>
        <v>57861.129205107718</v>
      </c>
      <c r="D80" s="13">
        <f t="shared" si="22"/>
        <v>63364.423327087497</v>
      </c>
      <c r="E80" s="13">
        <f t="shared" si="22"/>
        <v>62485.786190249106</v>
      </c>
      <c r="F80" s="13">
        <f t="shared" si="22"/>
        <v>60025.469779989835</v>
      </c>
      <c r="G80" s="13">
        <f t="shared" si="22"/>
        <v>68849.166036869341</v>
      </c>
      <c r="H80" s="13">
        <f t="shared" si="22"/>
        <v>62535.80018519373</v>
      </c>
      <c r="I80" s="13">
        <f t="shared" si="22"/>
        <v>68384.937973775872</v>
      </c>
      <c r="J80" s="13">
        <f t="shared" si="22"/>
        <v>71823.090644059208</v>
      </c>
      <c r="K80" s="13">
        <f t="shared" si="22"/>
        <v>65432.077997932101</v>
      </c>
      <c r="L80" s="13">
        <f t="shared" si="22"/>
        <v>70709.676482410359</v>
      </c>
      <c r="M80" s="13">
        <f t="shared" si="22"/>
        <v>55784.131524827317</v>
      </c>
      <c r="N80" s="12"/>
    </row>
    <row r="81" spans="1:17" x14ac:dyDescent="0.45">
      <c r="A81" s="10"/>
      <c r="B81" s="13">
        <f>B79*$P$53</f>
        <v>79857.678154123569</v>
      </c>
      <c r="C81" s="13">
        <f t="shared" ref="C81:M81" si="23">C79*$P$53</f>
        <v>70175.469799991872</v>
      </c>
      <c r="D81" s="13">
        <f t="shared" si="23"/>
        <v>76850.006846935183</v>
      </c>
      <c r="E81" s="13">
        <f t="shared" si="23"/>
        <v>75784.373066391709</v>
      </c>
      <c r="F81" s="13">
        <f t="shared" si="23"/>
        <v>72800.437869853355</v>
      </c>
      <c r="G81" s="13">
        <f t="shared" si="23"/>
        <v>83502.044262704192</v>
      </c>
      <c r="H81" s="13">
        <f t="shared" si="23"/>
        <v>75845.031329374644</v>
      </c>
      <c r="I81" s="13">
        <f t="shared" si="23"/>
        <v>82939.016494849144</v>
      </c>
      <c r="J81" s="13">
        <f t="shared" si="23"/>
        <v>87108.896726981417</v>
      </c>
      <c r="K81" s="13">
        <f t="shared" si="23"/>
        <v>79357.711758747711</v>
      </c>
      <c r="L81" s="13">
        <f t="shared" si="23"/>
        <v>85758.519315598736</v>
      </c>
      <c r="M81" s="13">
        <f t="shared" si="23"/>
        <v>67656.433445369476</v>
      </c>
      <c r="N81" s="13"/>
      <c r="O81" s="2"/>
    </row>
    <row r="83" spans="1:17" ht="5.25" customHeight="1" x14ac:dyDescent="0.45">
      <c r="A83" s="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35"/>
    </row>
    <row r="84" spans="1:17" ht="28.5" customHeight="1" x14ac:dyDescent="0.45">
      <c r="A84" s="37" t="s">
        <v>18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</row>
    <row r="85" spans="1:17" ht="18" x14ac:dyDescent="0.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30"/>
    </row>
    <row r="86" spans="1:17" x14ac:dyDescent="0.45">
      <c r="A86" s="10"/>
      <c r="B86" s="11" t="s">
        <v>1</v>
      </c>
      <c r="C86" s="11" t="s">
        <v>2</v>
      </c>
      <c r="D86" s="11" t="s">
        <v>3</v>
      </c>
      <c r="E86" s="11" t="s">
        <v>4</v>
      </c>
      <c r="F86" s="11" t="s">
        <v>5</v>
      </c>
      <c r="G86" s="11" t="s">
        <v>6</v>
      </c>
      <c r="H86" s="11" t="s">
        <v>7</v>
      </c>
      <c r="I86" s="11" t="s">
        <v>8</v>
      </c>
      <c r="J86" s="11" t="s">
        <v>9</v>
      </c>
      <c r="K86" s="11" t="s">
        <v>10</v>
      </c>
      <c r="L86" s="11" t="s">
        <v>11</v>
      </c>
      <c r="M86" s="11" t="s">
        <v>12</v>
      </c>
      <c r="N86" s="11" t="s">
        <v>14</v>
      </c>
      <c r="O86" s="11" t="s">
        <v>13</v>
      </c>
      <c r="P86" s="31"/>
    </row>
    <row r="87" spans="1:17" x14ac:dyDescent="0.45">
      <c r="A87" s="10" t="s">
        <v>0</v>
      </c>
      <c r="B87" s="16">
        <v>17703.810000000001</v>
      </c>
      <c r="C87" s="16">
        <v>13120.81</v>
      </c>
      <c r="D87" s="16">
        <v>15725.34</v>
      </c>
      <c r="E87" s="16">
        <v>15466.65</v>
      </c>
      <c r="F87" s="16">
        <v>16952.599999999999</v>
      </c>
      <c r="G87" s="16">
        <v>18625.64</v>
      </c>
      <c r="H87" s="16">
        <v>15216.2</v>
      </c>
      <c r="I87" s="16">
        <v>14681.02</v>
      </c>
      <c r="J87" s="16">
        <v>17893</v>
      </c>
      <c r="K87" s="16">
        <v>12738.23</v>
      </c>
      <c r="L87" s="16">
        <v>17568.009999999998</v>
      </c>
      <c r="M87" s="16">
        <v>16080</v>
      </c>
      <c r="N87" s="13">
        <f>SUM(B87:M87)</f>
        <v>191771.31000000003</v>
      </c>
      <c r="O87" s="24">
        <v>180000</v>
      </c>
      <c r="P87" s="32">
        <f>N87/O87</f>
        <v>1.0653961666666669</v>
      </c>
    </row>
    <row r="88" spans="1:17" x14ac:dyDescent="0.45">
      <c r="A88" s="15" t="s">
        <v>21</v>
      </c>
      <c r="B88" s="16">
        <v>16021.78</v>
      </c>
      <c r="C88" s="16">
        <v>14580.92</v>
      </c>
      <c r="D88" s="16">
        <v>15259.1</v>
      </c>
      <c r="E88" s="16">
        <v>17060.52</v>
      </c>
      <c r="F88" s="16">
        <v>14438.94</v>
      </c>
      <c r="G88" s="16">
        <v>18853.32</v>
      </c>
      <c r="H88" s="16">
        <v>14067.71</v>
      </c>
      <c r="I88" s="16">
        <v>17040</v>
      </c>
      <c r="J88" s="16">
        <v>20250.259999999998</v>
      </c>
      <c r="K88" s="16">
        <v>14415.52</v>
      </c>
      <c r="L88" s="16">
        <v>18477.16</v>
      </c>
      <c r="M88" s="16">
        <v>10570.11</v>
      </c>
      <c r="N88" s="13">
        <f t="shared" ref="N88:N90" si="24">SUM(B88:M88)</f>
        <v>191035.34000000003</v>
      </c>
      <c r="O88" s="24">
        <v>185000</v>
      </c>
      <c r="P88" s="32">
        <f t="shared" ref="P88:P90" si="25">N88/O88</f>
        <v>1.0326234594594597</v>
      </c>
    </row>
    <row r="89" spans="1:17" x14ac:dyDescent="0.45">
      <c r="A89" s="15" t="s">
        <v>22</v>
      </c>
      <c r="B89" s="16">
        <v>16717.940000000002</v>
      </c>
      <c r="C89" s="16">
        <v>15478.98</v>
      </c>
      <c r="D89" s="16">
        <v>14685.26</v>
      </c>
      <c r="E89" s="16">
        <v>15052.3</v>
      </c>
      <c r="F89" s="16">
        <v>13520</v>
      </c>
      <c r="G89" s="16">
        <v>17920</v>
      </c>
      <c r="H89" s="16">
        <v>20447</v>
      </c>
      <c r="I89" s="16">
        <v>22134.07</v>
      </c>
      <c r="J89" s="16">
        <v>17390.690000000002</v>
      </c>
      <c r="K89" s="16">
        <v>19592.560000000001</v>
      </c>
      <c r="L89" s="16">
        <v>21011.5</v>
      </c>
      <c r="M89" s="16">
        <v>16526.099999999999</v>
      </c>
      <c r="N89" s="13">
        <f t="shared" si="24"/>
        <v>210476.4</v>
      </c>
      <c r="O89" s="25">
        <v>179500</v>
      </c>
      <c r="P89" s="32">
        <f t="shared" si="25"/>
        <v>1.1725704735376044</v>
      </c>
    </row>
    <row r="90" spans="1:17" x14ac:dyDescent="0.45">
      <c r="A90" s="15" t="s">
        <v>23</v>
      </c>
      <c r="B90" s="17">
        <f>B121</f>
        <v>17211.376135221202</v>
      </c>
      <c r="C90" s="17">
        <f t="shared" ref="C90:M91" si="26">C121</f>
        <v>14698.018977124157</v>
      </c>
      <c r="D90" s="17">
        <f t="shared" si="26"/>
        <v>15597.619031236138</v>
      </c>
      <c r="E90" s="17">
        <f t="shared" si="26"/>
        <v>16259.147252998006</v>
      </c>
      <c r="F90" s="17">
        <f t="shared" si="26"/>
        <v>15366.670208138672</v>
      </c>
      <c r="G90" s="17">
        <f t="shared" si="26"/>
        <v>18917.612013515842</v>
      </c>
      <c r="H90" s="17">
        <f t="shared" si="26"/>
        <v>16842.163411613426</v>
      </c>
      <c r="I90" s="17">
        <f t="shared" si="26"/>
        <v>18241.593291872246</v>
      </c>
      <c r="J90" s="17">
        <f t="shared" si="26"/>
        <v>18983.414621771877</v>
      </c>
      <c r="K90" s="17">
        <f t="shared" si="26"/>
        <v>15821.364553947618</v>
      </c>
      <c r="L90" s="17">
        <f t="shared" si="26"/>
        <v>19402.680623624947</v>
      </c>
      <c r="M90" s="17">
        <f t="shared" si="26"/>
        <v>14658.339878935854</v>
      </c>
      <c r="N90" s="17">
        <f t="shared" si="24"/>
        <v>201999.99999999997</v>
      </c>
      <c r="O90" s="25">
        <v>202000</v>
      </c>
      <c r="P90" s="32">
        <f t="shared" si="25"/>
        <v>0.99999999999999989</v>
      </c>
    </row>
    <row r="91" spans="1:17" x14ac:dyDescent="0.45">
      <c r="A91" s="15" t="s">
        <v>24</v>
      </c>
      <c r="B91" s="16">
        <v>18741.66</v>
      </c>
      <c r="C91" s="16">
        <v>19156</v>
      </c>
      <c r="D91" s="16">
        <v>19045.12</v>
      </c>
      <c r="E91" s="16">
        <v>18394.88</v>
      </c>
      <c r="F91" s="16">
        <v>18080</v>
      </c>
      <c r="G91" s="16">
        <v>21445.119999999999</v>
      </c>
      <c r="H91" s="17">
        <f t="shared" si="26"/>
        <v>19730.02506959025</v>
      </c>
      <c r="I91" s="17">
        <f t="shared" si="26"/>
        <v>21369.409865108937</v>
      </c>
      <c r="J91" s="17">
        <f t="shared" si="26"/>
        <v>22238.428475033135</v>
      </c>
      <c r="K91" s="17">
        <f t="shared" si="26"/>
        <v>18534.193717017824</v>
      </c>
      <c r="L91" s="17">
        <f t="shared" si="26"/>
        <v>22729.584422474185</v>
      </c>
      <c r="M91" s="17">
        <f t="shared" si="26"/>
        <v>17171.749627518522</v>
      </c>
      <c r="N91" s="18">
        <f>SUM(B91:M91)</f>
        <v>236636.17117674285</v>
      </c>
      <c r="O91" s="25">
        <f>O90</f>
        <v>202000</v>
      </c>
      <c r="P91" s="33">
        <f>P100</f>
        <v>1.1714661939442716</v>
      </c>
    </row>
    <row r="92" spans="1:17" x14ac:dyDescent="0.45">
      <c r="A92" s="19"/>
      <c r="B92" s="20"/>
      <c r="C92" s="20"/>
      <c r="D92" s="20"/>
      <c r="E92" s="20"/>
      <c r="F92" s="20"/>
      <c r="G92" s="20">
        <f>F92/F91</f>
        <v>0</v>
      </c>
      <c r="H92" s="20"/>
      <c r="I92" s="20"/>
      <c r="J92" s="20"/>
      <c r="K92" s="20"/>
      <c r="L92" s="20"/>
      <c r="M92" s="21"/>
      <c r="N92" s="22" t="s">
        <v>15</v>
      </c>
      <c r="O92" s="23">
        <f>N91-O91</f>
        <v>34636.17117674285</v>
      </c>
      <c r="P92" s="34"/>
    </row>
    <row r="93" spans="1:17" x14ac:dyDescent="0.45"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2"/>
      <c r="O93" s="4"/>
      <c r="P93" s="27"/>
    </row>
    <row r="94" spans="1:17" x14ac:dyDescent="0.45">
      <c r="P94" s="29">
        <f>O91*P91</f>
        <v>236636.17117674288</v>
      </c>
    </row>
    <row r="95" spans="1:17" x14ac:dyDescent="0.45">
      <c r="O95" s="28"/>
      <c r="Q95" s="28"/>
    </row>
    <row r="96" spans="1:17" x14ac:dyDescent="0.45">
      <c r="O96" s="28"/>
      <c r="P96" s="36">
        <f>SUM(B91:G91)/SUM(B122:G122)</f>
        <v>0.99999999999999989</v>
      </c>
      <c r="Q96" s="28"/>
    </row>
    <row r="97" spans="14:17" x14ac:dyDescent="0.45">
      <c r="O97" s="28"/>
      <c r="Q97" s="28"/>
    </row>
    <row r="98" spans="14:17" x14ac:dyDescent="0.45">
      <c r="O98" s="28"/>
      <c r="P98" s="29">
        <f>O91*SUM(B120:G120)</f>
        <v>98050.443618234014</v>
      </c>
      <c r="Q98" s="28"/>
    </row>
    <row r="99" spans="14:17" x14ac:dyDescent="0.45">
      <c r="O99" s="28"/>
      <c r="P99" s="29">
        <f>SUM(B91:G91)</f>
        <v>114862.78</v>
      </c>
      <c r="Q99" s="28"/>
    </row>
    <row r="100" spans="14:17" x14ac:dyDescent="0.45">
      <c r="N100" s="2"/>
      <c r="O100" s="28"/>
      <c r="P100" s="29">
        <f>P99/P98</f>
        <v>1.1714661939442716</v>
      </c>
      <c r="Q100" s="28"/>
    </row>
    <row r="101" spans="14:17" x14ac:dyDescent="0.45">
      <c r="N101" s="2"/>
      <c r="O101" s="28"/>
      <c r="Q101" s="28"/>
    </row>
    <row r="102" spans="14:17" x14ac:dyDescent="0.45">
      <c r="O102" s="28"/>
      <c r="Q102" s="28"/>
    </row>
    <row r="103" spans="14:17" x14ac:dyDescent="0.45">
      <c r="N103" s="2"/>
      <c r="O103" s="28"/>
      <c r="Q103" s="28"/>
    </row>
    <row r="104" spans="14:17" x14ac:dyDescent="0.45">
      <c r="N104" s="2"/>
      <c r="O104" s="28"/>
      <c r="Q104" s="28"/>
    </row>
    <row r="105" spans="14:17" x14ac:dyDescent="0.45">
      <c r="O105" s="28"/>
      <c r="Q105" s="28"/>
    </row>
    <row r="106" spans="14:17" x14ac:dyDescent="0.45">
      <c r="O106" s="28"/>
      <c r="Q106" s="28"/>
    </row>
    <row r="107" spans="14:17" x14ac:dyDescent="0.45">
      <c r="O107" s="28"/>
      <c r="Q107" s="28"/>
    </row>
    <row r="116" spans="1:16" x14ac:dyDescent="0.45">
      <c r="A116" s="10"/>
      <c r="B116" s="11" t="s">
        <v>1</v>
      </c>
      <c r="C116" s="11" t="s">
        <v>2</v>
      </c>
      <c r="D116" s="11" t="s">
        <v>3</v>
      </c>
      <c r="E116" s="11" t="s">
        <v>4</v>
      </c>
      <c r="F116" s="11" t="s">
        <v>5</v>
      </c>
      <c r="G116" s="11" t="s">
        <v>6</v>
      </c>
      <c r="H116" s="11" t="s">
        <v>7</v>
      </c>
      <c r="I116" s="11" t="s">
        <v>8</v>
      </c>
      <c r="J116" s="11" t="s">
        <v>9</v>
      </c>
      <c r="K116" s="11" t="s">
        <v>10</v>
      </c>
      <c r="L116" s="11" t="s">
        <v>11</v>
      </c>
      <c r="M116" s="11" t="s">
        <v>12</v>
      </c>
      <c r="N116" s="11" t="s">
        <v>14</v>
      </c>
    </row>
    <row r="117" spans="1:16" x14ac:dyDescent="0.45">
      <c r="A117" s="10" t="s">
        <v>0</v>
      </c>
      <c r="B117" s="14">
        <f t="shared" ref="B117:M117" si="27">B87/(SUM($B87:$M87))</f>
        <v>9.2317302311800437E-2</v>
      </c>
      <c r="C117" s="14">
        <f t="shared" si="27"/>
        <v>6.8419045580905696E-2</v>
      </c>
      <c r="D117" s="14">
        <f t="shared" si="27"/>
        <v>8.2000482762515398E-2</v>
      </c>
      <c r="E117" s="14">
        <f t="shared" si="27"/>
        <v>8.0651532286033806E-2</v>
      </c>
      <c r="F117" s="14">
        <f t="shared" si="27"/>
        <v>8.8400084454760178E-2</v>
      </c>
      <c r="G117" s="14">
        <f t="shared" si="27"/>
        <v>9.7124225724901175E-2</v>
      </c>
      <c r="H117" s="14">
        <f t="shared" si="27"/>
        <v>7.9345549654950984E-2</v>
      </c>
      <c r="I117" s="14">
        <f t="shared" si="27"/>
        <v>7.6554829812655489E-2</v>
      </c>
      <c r="J117" s="14">
        <f t="shared" si="27"/>
        <v>9.3303841956338507E-2</v>
      </c>
      <c r="K117" s="14">
        <f t="shared" si="27"/>
        <v>6.6424065205582611E-2</v>
      </c>
      <c r="L117" s="14">
        <f t="shared" si="27"/>
        <v>9.1609167189815807E-2</v>
      </c>
      <c r="M117" s="14">
        <f t="shared" si="27"/>
        <v>8.3849873059739732E-2</v>
      </c>
      <c r="N117" s="26">
        <f>SUM(B117:M117)</f>
        <v>1</v>
      </c>
    </row>
    <row r="118" spans="1:16" x14ac:dyDescent="0.45">
      <c r="A118" s="10" t="s">
        <v>21</v>
      </c>
      <c r="B118" s="14">
        <f t="shared" ref="B118:M119" si="28">B88/(SUM($B88:$M88))</f>
        <v>8.3868147118747766E-2</v>
      </c>
      <c r="C118" s="14">
        <f t="shared" si="28"/>
        <v>7.6325773021892168E-2</v>
      </c>
      <c r="D118" s="14">
        <f t="shared" si="28"/>
        <v>7.9875796802832383E-2</v>
      </c>
      <c r="E118" s="14">
        <f t="shared" si="28"/>
        <v>8.930557037247662E-2</v>
      </c>
      <c r="F118" s="14">
        <f t="shared" si="28"/>
        <v>7.5582559750462922E-2</v>
      </c>
      <c r="G118" s="14">
        <f t="shared" si="28"/>
        <v>9.8690221400919834E-2</v>
      </c>
      <c r="H118" s="14">
        <f t="shared" si="28"/>
        <v>7.3639306737695739E-2</v>
      </c>
      <c r="I118" s="14">
        <f t="shared" si="28"/>
        <v>8.9198155692030587E-2</v>
      </c>
      <c r="J118" s="14">
        <f t="shared" si="28"/>
        <v>0.10600269039225933</v>
      </c>
      <c r="K118" s="14">
        <f t="shared" si="28"/>
        <v>7.5459964632721879E-2</v>
      </c>
      <c r="L118" s="14">
        <f t="shared" si="28"/>
        <v>9.6721161644751155E-2</v>
      </c>
      <c r="M118" s="14">
        <f t="shared" si="28"/>
        <v>5.5330652433209476E-2</v>
      </c>
      <c r="N118" s="26">
        <f t="shared" ref="N118" si="29">SUM(B118:M118)</f>
        <v>0.99999999999999978</v>
      </c>
    </row>
    <row r="119" spans="1:16" x14ac:dyDescent="0.45">
      <c r="A119" s="10" t="s">
        <v>22</v>
      </c>
      <c r="B119" s="14">
        <f t="shared" si="28"/>
        <v>7.9429047627192426E-2</v>
      </c>
      <c r="C119" s="14">
        <f t="shared" si="28"/>
        <v>7.3542591948551006E-2</v>
      </c>
      <c r="D119" s="14">
        <f t="shared" si="28"/>
        <v>6.9771527829248323E-2</v>
      </c>
      <c r="E119" s="14">
        <f t="shared" si="28"/>
        <v>7.1515381296905489E-2</v>
      </c>
      <c r="F119" s="14">
        <f t="shared" si="28"/>
        <v>6.4235230173074032E-2</v>
      </c>
      <c r="G119" s="14">
        <f t="shared" si="28"/>
        <v>8.5140186738275642E-2</v>
      </c>
      <c r="H119" s="14">
        <f t="shared" si="28"/>
        <v>9.7146283383790305E-2</v>
      </c>
      <c r="I119" s="14">
        <f t="shared" si="28"/>
        <v>0.10516176635480272</v>
      </c>
      <c r="J119" s="14">
        <f t="shared" si="28"/>
        <v>8.262536797474683E-2</v>
      </c>
      <c r="K119" s="14">
        <f t="shared" si="28"/>
        <v>9.3086730863887843E-2</v>
      </c>
      <c r="L119" s="14">
        <f t="shared" si="28"/>
        <v>9.9828294288575828E-2</v>
      </c>
      <c r="M119" s="14">
        <f t="shared" si="28"/>
        <v>7.8517591520949614E-2</v>
      </c>
      <c r="N119" s="26">
        <f t="shared" ref="N119:N120" si="30">SUM(B119:M119)</f>
        <v>1</v>
      </c>
    </row>
    <row r="120" spans="1:16" x14ac:dyDescent="0.45">
      <c r="A120" s="10" t="s">
        <v>25</v>
      </c>
      <c r="B120" s="14">
        <f>AVERAGE(B117:B119)</f>
        <v>8.5204832352580209E-2</v>
      </c>
      <c r="C120" s="14">
        <f t="shared" ref="C120:M120" si="31">AVERAGE(C117:C119)</f>
        <v>7.2762470183782957E-2</v>
      </c>
      <c r="D120" s="14">
        <f t="shared" si="31"/>
        <v>7.7215935798198701E-2</v>
      </c>
      <c r="E120" s="14">
        <f t="shared" si="31"/>
        <v>8.0490827985138638E-2</v>
      </c>
      <c r="F120" s="14">
        <f t="shared" si="31"/>
        <v>7.6072624792765706E-2</v>
      </c>
      <c r="G120" s="14">
        <f t="shared" si="31"/>
        <v>9.3651544621365559E-2</v>
      </c>
      <c r="H120" s="14">
        <f t="shared" si="31"/>
        <v>8.3377046592145676E-2</v>
      </c>
      <c r="I120" s="14">
        <f t="shared" si="31"/>
        <v>9.030491728649627E-2</v>
      </c>
      <c r="J120" s="14">
        <f t="shared" si="31"/>
        <v>9.3977300107781561E-2</v>
      </c>
      <c r="K120" s="14">
        <f t="shared" si="31"/>
        <v>7.8323586900730782E-2</v>
      </c>
      <c r="L120" s="14">
        <f t="shared" si="31"/>
        <v>9.6052874374380925E-2</v>
      </c>
      <c r="M120" s="14">
        <f t="shared" si="31"/>
        <v>7.2566039004632946E-2</v>
      </c>
      <c r="N120" s="26">
        <f t="shared" si="30"/>
        <v>1</v>
      </c>
    </row>
    <row r="121" spans="1:16" x14ac:dyDescent="0.45">
      <c r="A121" s="10"/>
      <c r="B121" s="13">
        <f>B120*$O91</f>
        <v>17211.376135221202</v>
      </c>
      <c r="C121" s="13">
        <f t="shared" ref="C121:M121" si="32">C120*$O91</f>
        <v>14698.018977124157</v>
      </c>
      <c r="D121" s="13">
        <f t="shared" si="32"/>
        <v>15597.619031236138</v>
      </c>
      <c r="E121" s="13">
        <f t="shared" si="32"/>
        <v>16259.147252998006</v>
      </c>
      <c r="F121" s="13">
        <f t="shared" si="32"/>
        <v>15366.670208138672</v>
      </c>
      <c r="G121" s="13">
        <f t="shared" si="32"/>
        <v>18917.612013515842</v>
      </c>
      <c r="H121" s="13">
        <f t="shared" si="32"/>
        <v>16842.163411613426</v>
      </c>
      <c r="I121" s="13">
        <f t="shared" si="32"/>
        <v>18241.593291872246</v>
      </c>
      <c r="J121" s="13">
        <f t="shared" si="32"/>
        <v>18983.414621771877</v>
      </c>
      <c r="K121" s="13">
        <f t="shared" si="32"/>
        <v>15821.364553947618</v>
      </c>
      <c r="L121" s="13">
        <f t="shared" si="32"/>
        <v>19402.680623624947</v>
      </c>
      <c r="M121" s="13">
        <f t="shared" si="32"/>
        <v>14658.339878935854</v>
      </c>
      <c r="N121" s="12"/>
    </row>
    <row r="122" spans="1:16" x14ac:dyDescent="0.45">
      <c r="A122" s="10"/>
      <c r="B122" s="13">
        <f>B120*$P$94</f>
        <v>20162.54529367085</v>
      </c>
      <c r="C122" s="13">
        <f t="shared" ref="C122:M122" si="33">C120*$P$94</f>
        <v>17218.232349652313</v>
      </c>
      <c r="D122" s="13">
        <f t="shared" si="33"/>
        <v>18272.083401114935</v>
      </c>
      <c r="E122" s="13">
        <f t="shared" si="33"/>
        <v>19047.041349249033</v>
      </c>
      <c r="F122" s="13">
        <f t="shared" si="33"/>
        <v>18001.534662325041</v>
      </c>
      <c r="G122" s="13">
        <f t="shared" si="33"/>
        <v>22161.342943987835</v>
      </c>
      <c r="H122" s="13">
        <f t="shared" si="33"/>
        <v>19730.02506959025</v>
      </c>
      <c r="I122" s="13">
        <f t="shared" si="33"/>
        <v>21369.409865108937</v>
      </c>
      <c r="J122" s="13">
        <f t="shared" si="33"/>
        <v>22238.428475033135</v>
      </c>
      <c r="K122" s="13">
        <f t="shared" si="33"/>
        <v>18534.193717017824</v>
      </c>
      <c r="L122" s="13">
        <f t="shared" si="33"/>
        <v>22729.584422474185</v>
      </c>
      <c r="M122" s="13">
        <f t="shared" si="33"/>
        <v>17171.749627518522</v>
      </c>
      <c r="N122" s="13"/>
      <c r="O122" s="2"/>
    </row>
    <row r="124" spans="1:16" ht="5.25" customHeight="1" x14ac:dyDescent="0.4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35"/>
    </row>
    <row r="125" spans="1:16" ht="28.5" customHeight="1" x14ac:dyDescent="0.45">
      <c r="A125" s="37" t="s">
        <v>19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ht="18" x14ac:dyDescent="0.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30"/>
    </row>
    <row r="127" spans="1:16" x14ac:dyDescent="0.45">
      <c r="A127" s="10"/>
      <c r="B127" s="11" t="s">
        <v>1</v>
      </c>
      <c r="C127" s="11" t="s">
        <v>2</v>
      </c>
      <c r="D127" s="11" t="s">
        <v>3</v>
      </c>
      <c r="E127" s="11" t="s">
        <v>4</v>
      </c>
      <c r="F127" s="11" t="s">
        <v>5</v>
      </c>
      <c r="G127" s="11" t="s">
        <v>6</v>
      </c>
      <c r="H127" s="11" t="s">
        <v>7</v>
      </c>
      <c r="I127" s="11" t="s">
        <v>8</v>
      </c>
      <c r="J127" s="11" t="s">
        <v>9</v>
      </c>
      <c r="K127" s="11" t="s">
        <v>10</v>
      </c>
      <c r="L127" s="11" t="s">
        <v>11</v>
      </c>
      <c r="M127" s="11" t="s">
        <v>12</v>
      </c>
      <c r="N127" s="11" t="s">
        <v>14</v>
      </c>
      <c r="O127" s="11" t="s">
        <v>13</v>
      </c>
      <c r="P127" s="31"/>
    </row>
    <row r="128" spans="1:16" x14ac:dyDescent="0.45">
      <c r="A128" s="10" t="s">
        <v>0</v>
      </c>
      <c r="B128" s="16">
        <v>34100.35</v>
      </c>
      <c r="C128" s="16">
        <v>26788.26</v>
      </c>
      <c r="D128" s="16">
        <v>34157.5</v>
      </c>
      <c r="E128" s="16">
        <v>32831.03</v>
      </c>
      <c r="F128" s="16">
        <v>52156.26</v>
      </c>
      <c r="G128" s="16">
        <v>49461.120000000003</v>
      </c>
      <c r="H128" s="16">
        <v>35235.79</v>
      </c>
      <c r="I128" s="16">
        <v>31297.62</v>
      </c>
      <c r="J128" s="16">
        <v>30772</v>
      </c>
      <c r="K128" s="16">
        <v>33023.18</v>
      </c>
      <c r="L128" s="16">
        <v>31590.51</v>
      </c>
      <c r="M128" s="16">
        <v>35583</v>
      </c>
      <c r="N128" s="13">
        <f t="shared" ref="N128:N129" si="34">SUM(B128:M128)</f>
        <v>426996.62</v>
      </c>
      <c r="O128" s="24">
        <v>482800</v>
      </c>
      <c r="P128" s="32">
        <f>N128/O128</f>
        <v>0.88441719138359565</v>
      </c>
    </row>
    <row r="129" spans="1:16" x14ac:dyDescent="0.45">
      <c r="A129" s="15" t="s">
        <v>21</v>
      </c>
      <c r="B129" s="16">
        <v>27317.52</v>
      </c>
      <c r="C129" s="16">
        <v>28016.48</v>
      </c>
      <c r="D129" s="16">
        <v>26458.11</v>
      </c>
      <c r="E129" s="16">
        <v>29084.41</v>
      </c>
      <c r="F129" s="16">
        <v>41672.43</v>
      </c>
      <c r="G129" s="16">
        <v>54827.29</v>
      </c>
      <c r="H129" s="16">
        <v>33841.1</v>
      </c>
      <c r="I129" s="16">
        <v>29006.73</v>
      </c>
      <c r="J129" s="16">
        <v>40905.160000000003</v>
      </c>
      <c r="K129" s="16">
        <v>38349.85</v>
      </c>
      <c r="L129" s="16">
        <v>40280.25</v>
      </c>
      <c r="M129" s="16">
        <v>71302.680000000008</v>
      </c>
      <c r="N129" s="13">
        <f t="shared" si="34"/>
        <v>461062.00999999995</v>
      </c>
      <c r="O129" s="24">
        <v>469616</v>
      </c>
      <c r="P129" s="32">
        <f t="shared" ref="P129:P131" si="35">N129/O129</f>
        <v>0.98178513934789269</v>
      </c>
    </row>
    <row r="130" spans="1:16" x14ac:dyDescent="0.45">
      <c r="A130" s="15" t="s">
        <v>22</v>
      </c>
      <c r="B130" s="16">
        <v>48978.99</v>
      </c>
      <c r="C130" s="16">
        <v>41939.520000000004</v>
      </c>
      <c r="D130" s="16">
        <v>34345.68</v>
      </c>
      <c r="E130" s="16">
        <v>41876.639999999999</v>
      </c>
      <c r="F130" s="16">
        <v>52590.380000000005</v>
      </c>
      <c r="G130" s="16">
        <v>50415.97</v>
      </c>
      <c r="H130" s="16">
        <v>53651.05</v>
      </c>
      <c r="I130" s="16">
        <v>51213.46</v>
      </c>
      <c r="J130" s="16">
        <v>57380.56</v>
      </c>
      <c r="K130" s="16">
        <v>60329.94999999999</v>
      </c>
      <c r="L130" s="16">
        <v>56790.95</v>
      </c>
      <c r="M130" s="16">
        <v>75690.880000000005</v>
      </c>
      <c r="N130" s="13">
        <f t="shared" ref="N130:N131" si="36">SUM(B130:M130)</f>
        <v>625204.03</v>
      </c>
      <c r="O130" s="25">
        <v>476000</v>
      </c>
      <c r="P130" s="32">
        <f t="shared" si="35"/>
        <v>1.3134538445378152</v>
      </c>
    </row>
    <row r="131" spans="1:16" x14ac:dyDescent="0.45">
      <c r="A131" s="15" t="s">
        <v>23</v>
      </c>
      <c r="B131" s="17">
        <f>B162</f>
        <v>29761.775735869505</v>
      </c>
      <c r="C131" s="17">
        <f t="shared" ref="C131:M132" si="37">C162</f>
        <v>26084.446765284043</v>
      </c>
      <c r="D131" s="17">
        <f t="shared" si="37"/>
        <v>26321.523579202687</v>
      </c>
      <c r="E131" s="17">
        <f t="shared" si="37"/>
        <v>28324.606792716237</v>
      </c>
      <c r="F131" s="17">
        <f t="shared" si="37"/>
        <v>40601.153401868767</v>
      </c>
      <c r="G131" s="17">
        <f t="shared" si="37"/>
        <v>43166.291543730666</v>
      </c>
      <c r="H131" s="17">
        <f t="shared" si="37"/>
        <v>33085.037618061986</v>
      </c>
      <c r="I131" s="17">
        <f t="shared" si="37"/>
        <v>29854.0101755877</v>
      </c>
      <c r="J131" s="17">
        <f t="shared" si="37"/>
        <v>34567.662868374318</v>
      </c>
      <c r="K131" s="17">
        <f t="shared" si="37"/>
        <v>35176.361454006532</v>
      </c>
      <c r="L131" s="17">
        <f t="shared" si="37"/>
        <v>34515.442958887244</v>
      </c>
      <c r="M131" s="17">
        <f t="shared" si="37"/>
        <v>49141.687106410325</v>
      </c>
      <c r="N131" s="17">
        <f t="shared" si="36"/>
        <v>410600</v>
      </c>
      <c r="O131" s="25">
        <v>410600</v>
      </c>
      <c r="P131" s="32">
        <f t="shared" si="35"/>
        <v>1</v>
      </c>
    </row>
    <row r="132" spans="1:16" x14ac:dyDescent="0.45">
      <c r="A132" s="15" t="s">
        <v>24</v>
      </c>
      <c r="B132" s="16">
        <v>49527.93</v>
      </c>
      <c r="C132" s="16">
        <v>45928.85</v>
      </c>
      <c r="D132" s="16">
        <v>40128.29</v>
      </c>
      <c r="E132" s="16">
        <v>60933.26</v>
      </c>
      <c r="F132" s="16">
        <v>61328.92</v>
      </c>
      <c r="G132" s="16">
        <v>66031.929999999993</v>
      </c>
      <c r="H132" s="17">
        <f t="shared" si="37"/>
        <v>55160.949276850886</v>
      </c>
      <c r="I132" s="17">
        <f t="shared" si="37"/>
        <v>49774.026555954872</v>
      </c>
      <c r="J132" s="17">
        <f t="shared" si="37"/>
        <v>57632.852654237686</v>
      </c>
      <c r="K132" s="17">
        <f t="shared" si="37"/>
        <v>58647.703904961956</v>
      </c>
      <c r="L132" s="17">
        <f t="shared" si="37"/>
        <v>57545.789135927356</v>
      </c>
      <c r="M132" s="17">
        <f t="shared" si="37"/>
        <v>81931.359460680615</v>
      </c>
      <c r="N132" s="18">
        <f>SUM(B132:M132)</f>
        <v>684571.86098861345</v>
      </c>
      <c r="O132" s="25">
        <f>O131</f>
        <v>410600</v>
      </c>
      <c r="P132" s="33">
        <f>P141</f>
        <v>1.6672475913020295</v>
      </c>
    </row>
    <row r="133" spans="1:16" x14ac:dyDescent="0.45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1"/>
      <c r="N133" s="22" t="s">
        <v>15</v>
      </c>
      <c r="O133" s="23">
        <f>N132-O132</f>
        <v>273971.86098861345</v>
      </c>
      <c r="P133" s="34"/>
    </row>
    <row r="134" spans="1:16" x14ac:dyDescent="0.45"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2"/>
      <c r="O134" s="4"/>
      <c r="P134" s="27"/>
    </row>
    <row r="135" spans="1:16" x14ac:dyDescent="0.45">
      <c r="P135" s="29">
        <f>O132*P132</f>
        <v>684571.86098861333</v>
      </c>
    </row>
    <row r="137" spans="1:16" x14ac:dyDescent="0.45">
      <c r="O137" s="2"/>
      <c r="P137" s="36">
        <f>SUM(B132:G132)/SUM(B163:G163)</f>
        <v>1</v>
      </c>
    </row>
    <row r="139" spans="1:16" x14ac:dyDescent="0.45">
      <c r="P139" s="29">
        <f>O132*SUM(B161:G161)</f>
        <v>194259.79781867191</v>
      </c>
    </row>
    <row r="140" spans="1:16" x14ac:dyDescent="0.45">
      <c r="P140" s="29">
        <f>SUM(B132:G132)</f>
        <v>323879.18</v>
      </c>
    </row>
    <row r="141" spans="1:16" x14ac:dyDescent="0.45">
      <c r="N141" s="2"/>
      <c r="P141" s="29">
        <f>P140/P139</f>
        <v>1.6672475913020295</v>
      </c>
    </row>
    <row r="142" spans="1:16" x14ac:dyDescent="0.45">
      <c r="N142" s="2"/>
    </row>
    <row r="144" spans="1:16" x14ac:dyDescent="0.45">
      <c r="N144" s="2"/>
    </row>
    <row r="145" spans="1:14" x14ac:dyDescent="0.45">
      <c r="N145" s="2"/>
    </row>
    <row r="151" spans="1:14" x14ac:dyDescent="0.45">
      <c r="N151" s="6"/>
    </row>
    <row r="157" spans="1:14" x14ac:dyDescent="0.45">
      <c r="A157" s="10"/>
      <c r="B157" s="11" t="s">
        <v>1</v>
      </c>
      <c r="C157" s="11" t="s">
        <v>2</v>
      </c>
      <c r="D157" s="11" t="s">
        <v>3</v>
      </c>
      <c r="E157" s="11" t="s">
        <v>4</v>
      </c>
      <c r="F157" s="11" t="s">
        <v>5</v>
      </c>
      <c r="G157" s="11" t="s">
        <v>6</v>
      </c>
      <c r="H157" s="11" t="s">
        <v>7</v>
      </c>
      <c r="I157" s="11" t="s">
        <v>8</v>
      </c>
      <c r="J157" s="11" t="s">
        <v>9</v>
      </c>
      <c r="K157" s="11" t="s">
        <v>10</v>
      </c>
      <c r="L157" s="11" t="s">
        <v>11</v>
      </c>
      <c r="M157" s="11" t="s">
        <v>12</v>
      </c>
      <c r="N157" s="11" t="s">
        <v>14</v>
      </c>
    </row>
    <row r="158" spans="1:14" x14ac:dyDescent="0.45">
      <c r="A158" s="10" t="s">
        <v>0</v>
      </c>
      <c r="B158" s="14">
        <f t="shared" ref="B158:M158" si="38">B128/(SUM($B128:$M128))</f>
        <v>7.986093660413518E-2</v>
      </c>
      <c r="C158" s="14">
        <f t="shared" si="38"/>
        <v>6.2736468499446196E-2</v>
      </c>
      <c r="D158" s="14">
        <f t="shared" si="38"/>
        <v>7.9994778413000081E-2</v>
      </c>
      <c r="E158" s="14">
        <f t="shared" si="38"/>
        <v>7.6888266703375771E-2</v>
      </c>
      <c r="F158" s="14">
        <f t="shared" si="38"/>
        <v>0.12214677483863924</v>
      </c>
      <c r="G158" s="14">
        <f t="shared" si="38"/>
        <v>0.11583492159727167</v>
      </c>
      <c r="H158" s="14">
        <f t="shared" si="38"/>
        <v>8.252006772325271E-2</v>
      </c>
      <c r="I158" s="14">
        <f t="shared" si="38"/>
        <v>7.3297114155142493E-2</v>
      </c>
      <c r="J158" s="14">
        <f t="shared" si="38"/>
        <v>7.2066144223811426E-2</v>
      </c>
      <c r="K158" s="14">
        <f t="shared" si="38"/>
        <v>7.7338270265464873E-2</v>
      </c>
      <c r="L158" s="14">
        <f t="shared" si="38"/>
        <v>7.3983044643304199E-2</v>
      </c>
      <c r="M158" s="14">
        <f t="shared" si="38"/>
        <v>8.3333212333156173E-2</v>
      </c>
      <c r="N158" s="26">
        <f>SUM(B158:M158)</f>
        <v>1</v>
      </c>
    </row>
    <row r="159" spans="1:14" x14ac:dyDescent="0.45">
      <c r="A159" s="10" t="s">
        <v>21</v>
      </c>
      <c r="B159" s="14">
        <f t="shared" ref="B159:M159" si="39">B129/(SUM($B129:$M129))</f>
        <v>5.9249123561492312E-2</v>
      </c>
      <c r="C159" s="14">
        <f t="shared" si="39"/>
        <v>6.0765101856906409E-2</v>
      </c>
      <c r="D159" s="14">
        <f t="shared" si="39"/>
        <v>5.7385144354010001E-2</v>
      </c>
      <c r="E159" s="14">
        <f t="shared" si="39"/>
        <v>6.3081341271209929E-2</v>
      </c>
      <c r="F159" s="14">
        <f t="shared" si="39"/>
        <v>9.0383569012766868E-2</v>
      </c>
      <c r="G159" s="14">
        <f t="shared" si="39"/>
        <v>0.11891521923482702</v>
      </c>
      <c r="H159" s="14">
        <f t="shared" si="39"/>
        <v>7.3398153103093444E-2</v>
      </c>
      <c r="I159" s="14">
        <f t="shared" si="39"/>
        <v>6.2912860680063409E-2</v>
      </c>
      <c r="J159" s="14">
        <f t="shared" si="39"/>
        <v>8.8719432772177448E-2</v>
      </c>
      <c r="K159" s="14">
        <f t="shared" si="39"/>
        <v>8.3177206467303616E-2</v>
      </c>
      <c r="L159" s="14">
        <f t="shared" si="39"/>
        <v>8.7364061940388468E-2</v>
      </c>
      <c r="M159" s="14">
        <f t="shared" si="39"/>
        <v>0.15464878574576121</v>
      </c>
      <c r="N159" s="26">
        <f t="shared" ref="N159" si="40">SUM(B159:M159)</f>
        <v>1</v>
      </c>
    </row>
    <row r="160" spans="1:14" x14ac:dyDescent="0.45">
      <c r="A160" s="10" t="s">
        <v>22</v>
      </c>
      <c r="B160" s="14">
        <f t="shared" ref="B160:M160" si="41">B130/(SUM($B130:$M130))</f>
        <v>7.8340809799322619E-2</v>
      </c>
      <c r="C160" s="14">
        <f t="shared" si="41"/>
        <v>6.7081333432863516E-2</v>
      </c>
      <c r="D160" s="14">
        <f t="shared" si="41"/>
        <v>5.4935154528674424E-2</v>
      </c>
      <c r="E160" s="14">
        <f t="shared" si="41"/>
        <v>6.6980758265425766E-2</v>
      </c>
      <c r="F160" s="14">
        <f t="shared" si="41"/>
        <v>8.4117148125228816E-2</v>
      </c>
      <c r="G160" s="14">
        <f t="shared" si="41"/>
        <v>8.0639227485465828E-2</v>
      </c>
      <c r="H160" s="14">
        <f t="shared" si="41"/>
        <v>8.5813666300263616E-2</v>
      </c>
      <c r="I160" s="14">
        <f t="shared" si="41"/>
        <v>8.1914795078976047E-2</v>
      </c>
      <c r="J160" s="14">
        <f t="shared" si="41"/>
        <v>9.1778934950243349E-2</v>
      </c>
      <c r="K160" s="14">
        <f t="shared" si="41"/>
        <v>9.6496418937030828E-2</v>
      </c>
      <c r="L160" s="14">
        <f t="shared" si="41"/>
        <v>9.0835866812950639E-2</v>
      </c>
      <c r="M160" s="14">
        <f t="shared" si="41"/>
        <v>0.12106588628355451</v>
      </c>
      <c r="N160" s="26">
        <f t="shared" ref="N160:N161" si="42">SUM(B160:M160)</f>
        <v>1</v>
      </c>
    </row>
    <row r="161" spans="1:16" x14ac:dyDescent="0.45">
      <c r="A161" s="10" t="s">
        <v>25</v>
      </c>
      <c r="B161" s="14">
        <f>AVERAGE(B158:B160)</f>
        <v>7.2483623321650037E-2</v>
      </c>
      <c r="C161" s="14">
        <f t="shared" ref="C161:M161" si="43">AVERAGE(C158:C160)</f>
        <v>6.3527634596405369E-2</v>
      </c>
      <c r="D161" s="14">
        <f t="shared" si="43"/>
        <v>6.4105025765228169E-2</v>
      </c>
      <c r="E161" s="14">
        <f t="shared" si="43"/>
        <v>6.8983455413337155E-2</v>
      </c>
      <c r="F161" s="14">
        <f t="shared" si="43"/>
        <v>9.888249732554498E-2</v>
      </c>
      <c r="G161" s="14">
        <f t="shared" si="43"/>
        <v>0.10512978943918817</v>
      </c>
      <c r="H161" s="14">
        <f t="shared" si="43"/>
        <v>8.0577295708869914E-2</v>
      </c>
      <c r="I161" s="14">
        <f t="shared" si="43"/>
        <v>7.2708256638060645E-2</v>
      </c>
      <c r="J161" s="14">
        <f t="shared" si="43"/>
        <v>8.4188170648744079E-2</v>
      </c>
      <c r="K161" s="14">
        <f t="shared" si="43"/>
        <v>8.567063188993311E-2</v>
      </c>
      <c r="L161" s="14">
        <f t="shared" si="43"/>
        <v>8.4060991132214435E-2</v>
      </c>
      <c r="M161" s="14">
        <f t="shared" si="43"/>
        <v>0.11968262812082398</v>
      </c>
      <c r="N161" s="26">
        <f t="shared" si="42"/>
        <v>1</v>
      </c>
    </row>
    <row r="162" spans="1:16" x14ac:dyDescent="0.45">
      <c r="A162" s="10"/>
      <c r="B162" s="13">
        <f>B161*$O132</f>
        <v>29761.775735869505</v>
      </c>
      <c r="C162" s="13">
        <f t="shared" ref="C162:M162" si="44">C161*$O132</f>
        <v>26084.446765284043</v>
      </c>
      <c r="D162" s="13">
        <f t="shared" si="44"/>
        <v>26321.523579202687</v>
      </c>
      <c r="E162" s="13">
        <f t="shared" si="44"/>
        <v>28324.606792716237</v>
      </c>
      <c r="F162" s="13">
        <f t="shared" si="44"/>
        <v>40601.153401868767</v>
      </c>
      <c r="G162" s="13">
        <f t="shared" si="44"/>
        <v>43166.291543730666</v>
      </c>
      <c r="H162" s="13">
        <f t="shared" si="44"/>
        <v>33085.037618061986</v>
      </c>
      <c r="I162" s="13">
        <f t="shared" si="44"/>
        <v>29854.0101755877</v>
      </c>
      <c r="J162" s="13">
        <f t="shared" si="44"/>
        <v>34567.662868374318</v>
      </c>
      <c r="K162" s="13">
        <f t="shared" si="44"/>
        <v>35176.361454006532</v>
      </c>
      <c r="L162" s="13">
        <f t="shared" si="44"/>
        <v>34515.442958887244</v>
      </c>
      <c r="M162" s="13">
        <f t="shared" si="44"/>
        <v>49141.687106410325</v>
      </c>
      <c r="N162" s="12"/>
    </row>
    <row r="163" spans="1:16" x14ac:dyDescent="0.45">
      <c r="A163" s="10"/>
      <c r="B163" s="13">
        <f>B161*$P$135</f>
        <v>49620.24890849962</v>
      </c>
      <c r="C163" s="13">
        <f t="shared" ref="C163:M163" si="45">C161*$P$135</f>
        <v>43489.231039865837</v>
      </c>
      <c r="D163" s="13">
        <f t="shared" si="45"/>
        <v>43884.496786825257</v>
      </c>
      <c r="E163" s="13">
        <f t="shared" si="45"/>
        <v>47224.132449733246</v>
      </c>
      <c r="F163" s="13">
        <f t="shared" si="45"/>
        <v>67692.17521334991</v>
      </c>
      <c r="G163" s="13">
        <f t="shared" si="45"/>
        <v>71968.895601726123</v>
      </c>
      <c r="H163" s="13">
        <f t="shared" si="45"/>
        <v>55160.949276850886</v>
      </c>
      <c r="I163" s="13">
        <f t="shared" si="45"/>
        <v>49774.026555954872</v>
      </c>
      <c r="J163" s="13">
        <f t="shared" si="45"/>
        <v>57632.852654237686</v>
      </c>
      <c r="K163" s="13">
        <f t="shared" si="45"/>
        <v>58647.703904961956</v>
      </c>
      <c r="L163" s="13">
        <f t="shared" si="45"/>
        <v>57545.789135927356</v>
      </c>
      <c r="M163" s="13">
        <f t="shared" si="45"/>
        <v>81931.359460680615</v>
      </c>
      <c r="N163" s="13"/>
      <c r="O163" s="2"/>
    </row>
    <row r="165" spans="1:16" ht="5.25" customHeight="1" x14ac:dyDescent="0.4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35"/>
    </row>
    <row r="166" spans="1:16" ht="28.5" customHeight="1" x14ac:dyDescent="0.45">
      <c r="A166" s="37" t="s">
        <v>20</v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</row>
    <row r="167" spans="1:16" ht="18" x14ac:dyDescent="0.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30"/>
    </row>
    <row r="168" spans="1:16" x14ac:dyDescent="0.45">
      <c r="A168" s="10"/>
      <c r="B168" s="11" t="s">
        <v>1</v>
      </c>
      <c r="C168" s="11" t="s">
        <v>2</v>
      </c>
      <c r="D168" s="11" t="s">
        <v>3</v>
      </c>
      <c r="E168" s="11" t="s">
        <v>4</v>
      </c>
      <c r="F168" s="11" t="s">
        <v>5</v>
      </c>
      <c r="G168" s="11" t="s">
        <v>6</v>
      </c>
      <c r="H168" s="11" t="s">
        <v>7</v>
      </c>
      <c r="I168" s="11" t="s">
        <v>8</v>
      </c>
      <c r="J168" s="11" t="s">
        <v>9</v>
      </c>
      <c r="K168" s="11" t="s">
        <v>10</v>
      </c>
      <c r="L168" s="11" t="s">
        <v>11</v>
      </c>
      <c r="M168" s="11" t="s">
        <v>12</v>
      </c>
      <c r="N168" s="11" t="s">
        <v>14</v>
      </c>
      <c r="O168" s="11" t="s">
        <v>13</v>
      </c>
      <c r="P168" s="31"/>
    </row>
    <row r="169" spans="1:16" x14ac:dyDescent="0.45">
      <c r="A169" s="10" t="s">
        <v>0</v>
      </c>
      <c r="B169" s="16">
        <v>33852.03</v>
      </c>
      <c r="C169" s="16">
        <v>27363.75</v>
      </c>
      <c r="D169" s="16">
        <v>25162.23</v>
      </c>
      <c r="E169" s="16">
        <v>27917.74</v>
      </c>
      <c r="F169" s="16">
        <v>34874.630000000005</v>
      </c>
      <c r="G169" s="16">
        <v>41820.199999999997</v>
      </c>
      <c r="H169" s="16">
        <v>32051.24</v>
      </c>
      <c r="I169" s="16">
        <v>29963.62</v>
      </c>
      <c r="J169" s="16">
        <v>28194</v>
      </c>
      <c r="K169" s="16">
        <v>21949.47</v>
      </c>
      <c r="L169" s="16">
        <v>18681</v>
      </c>
      <c r="M169" s="16">
        <v>34686</v>
      </c>
      <c r="N169" s="13">
        <f>SUM(B169:M169)</f>
        <v>356515.91000000003</v>
      </c>
      <c r="O169" s="24">
        <v>342550</v>
      </c>
      <c r="P169" s="32">
        <f>N169/O169</f>
        <v>1.040770427674792</v>
      </c>
    </row>
    <row r="170" spans="1:16" x14ac:dyDescent="0.45">
      <c r="A170" s="15" t="s">
        <v>21</v>
      </c>
      <c r="B170" s="16">
        <v>30577.47</v>
      </c>
      <c r="C170" s="16">
        <v>25936.87</v>
      </c>
      <c r="D170" s="16">
        <v>27706.29</v>
      </c>
      <c r="E170" s="16">
        <v>30034.75</v>
      </c>
      <c r="F170" s="16">
        <v>31409.02</v>
      </c>
      <c r="G170" s="16">
        <v>43717.51</v>
      </c>
      <c r="H170" s="16">
        <v>40132.720000000001</v>
      </c>
      <c r="I170" s="16">
        <v>39946.550000000003</v>
      </c>
      <c r="J170" s="16">
        <v>52144.13</v>
      </c>
      <c r="K170" s="16">
        <v>33941.96</v>
      </c>
      <c r="L170" s="16">
        <v>39418.99</v>
      </c>
      <c r="M170" s="16">
        <v>28028</v>
      </c>
      <c r="N170" s="13">
        <f t="shared" ref="N170:N172" si="46">SUM(B170:M170)</f>
        <v>422994.26</v>
      </c>
      <c r="O170" s="24">
        <v>315397</v>
      </c>
      <c r="P170" s="32">
        <f t="shared" ref="P170:P172" si="47">N170/O170</f>
        <v>1.3411486475774976</v>
      </c>
    </row>
    <row r="171" spans="1:16" x14ac:dyDescent="0.45">
      <c r="A171" s="15" t="s">
        <v>22</v>
      </c>
      <c r="B171" s="16">
        <v>31289.05999999999</v>
      </c>
      <c r="C171" s="16">
        <v>31086.309999999994</v>
      </c>
      <c r="D171" s="16">
        <v>22686.979999999996</v>
      </c>
      <c r="E171" s="16">
        <v>30959.040000000005</v>
      </c>
      <c r="F171" s="16">
        <v>47579.919999999991</v>
      </c>
      <c r="G171" s="16">
        <v>36158.570000000007</v>
      </c>
      <c r="H171" s="16">
        <v>41923.139999999992</v>
      </c>
      <c r="I171" s="16">
        <v>39535.29</v>
      </c>
      <c r="J171" s="16">
        <v>39868.33</v>
      </c>
      <c r="K171" s="16">
        <v>31650.890000000003</v>
      </c>
      <c r="L171" s="16">
        <v>36683.47</v>
      </c>
      <c r="M171" s="16">
        <v>28907.82</v>
      </c>
      <c r="N171" s="13">
        <f t="shared" si="46"/>
        <v>418328.82</v>
      </c>
      <c r="O171" s="25">
        <v>356240</v>
      </c>
      <c r="P171" s="32">
        <f t="shared" si="47"/>
        <v>1.1742892993487537</v>
      </c>
    </row>
    <row r="172" spans="1:16" x14ac:dyDescent="0.45">
      <c r="A172" s="15" t="s">
        <v>23</v>
      </c>
      <c r="B172" s="17">
        <f>B203</f>
        <v>33862.030500644287</v>
      </c>
      <c r="C172" s="17">
        <f t="shared" ref="C172:M173" si="48">C203</f>
        <v>29713.199107674238</v>
      </c>
      <c r="D172" s="17">
        <f t="shared" si="48"/>
        <v>26625.452440345121</v>
      </c>
      <c r="E172" s="17">
        <f t="shared" si="48"/>
        <v>31243.403955633439</v>
      </c>
      <c r="F172" s="17">
        <f t="shared" si="48"/>
        <v>39986.637146302914</v>
      </c>
      <c r="G172" s="17">
        <f t="shared" si="48"/>
        <v>42963.528585582622</v>
      </c>
      <c r="H172" s="17">
        <f t="shared" si="48"/>
        <v>39872.189377604765</v>
      </c>
      <c r="I172" s="17">
        <f t="shared" si="48"/>
        <v>38192.796482427468</v>
      </c>
      <c r="J172" s="17">
        <f t="shared" si="48"/>
        <v>41644.077744154994</v>
      </c>
      <c r="K172" s="17">
        <f t="shared" si="48"/>
        <v>30425.005558311957</v>
      </c>
      <c r="L172" s="17">
        <f t="shared" si="48"/>
        <v>32636.991612092232</v>
      </c>
      <c r="M172" s="17">
        <f t="shared" si="48"/>
        <v>32549.687489225951</v>
      </c>
      <c r="N172" s="17">
        <f t="shared" si="46"/>
        <v>419714.99999999994</v>
      </c>
      <c r="O172" s="25">
        <v>419715</v>
      </c>
      <c r="P172" s="32">
        <f t="shared" si="47"/>
        <v>0.99999999999999989</v>
      </c>
    </row>
    <row r="173" spans="1:16" x14ac:dyDescent="0.45">
      <c r="A173" s="15" t="s">
        <v>24</v>
      </c>
      <c r="B173" s="16">
        <v>33959.22</v>
      </c>
      <c r="C173" s="16">
        <v>30081.73</v>
      </c>
      <c r="D173" s="16">
        <v>24332.71</v>
      </c>
      <c r="E173" s="16">
        <v>37493.520000000011</v>
      </c>
      <c r="F173" s="16">
        <v>36433.630000000005</v>
      </c>
      <c r="G173" s="16">
        <v>33961.53</v>
      </c>
      <c r="H173" s="17">
        <f t="shared" si="48"/>
        <v>38285.857462725173</v>
      </c>
      <c r="I173" s="17">
        <f t="shared" si="48"/>
        <v>36673.279924036382</v>
      </c>
      <c r="J173" s="17">
        <f t="shared" si="48"/>
        <v>39987.25050134537</v>
      </c>
      <c r="K173" s="17">
        <f t="shared" si="48"/>
        <v>29214.53384655168</v>
      </c>
      <c r="L173" s="17">
        <f t="shared" si="48"/>
        <v>31338.515099814253</v>
      </c>
      <c r="M173" s="17">
        <f t="shared" si="48"/>
        <v>31254.684408393929</v>
      </c>
      <c r="N173" s="18">
        <f>SUM(B173:M173)</f>
        <v>403016.46124286682</v>
      </c>
      <c r="O173" s="25">
        <f>O172</f>
        <v>419715</v>
      </c>
      <c r="P173" s="33">
        <f>P182</f>
        <v>0.96021457713654934</v>
      </c>
    </row>
    <row r="174" spans="1:16" x14ac:dyDescent="0.45">
      <c r="A174" s="19"/>
      <c r="B174" s="20"/>
      <c r="C174" s="20"/>
      <c r="D174" s="20"/>
      <c r="E174" s="20"/>
      <c r="F174" s="20"/>
      <c r="G174" s="20">
        <f>F174/F173</f>
        <v>0</v>
      </c>
      <c r="H174" s="20"/>
      <c r="I174" s="20"/>
      <c r="J174" s="20"/>
      <c r="K174" s="20"/>
      <c r="L174" s="20"/>
      <c r="M174" s="21"/>
      <c r="N174" s="22" t="s">
        <v>15</v>
      </c>
      <c r="O174" s="23">
        <f>N173-O173</f>
        <v>-16698.538757133181</v>
      </c>
      <c r="P174" s="34"/>
    </row>
    <row r="175" spans="1:16" x14ac:dyDescent="0.45"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2"/>
      <c r="O175" s="4"/>
      <c r="P175" s="27"/>
    </row>
    <row r="176" spans="1:16" x14ac:dyDescent="0.45">
      <c r="P176" s="29">
        <f>O173*P173</f>
        <v>403016.46124286682</v>
      </c>
    </row>
    <row r="178" spans="14:16" x14ac:dyDescent="0.45">
      <c r="P178" s="36">
        <f>SUM(B173:G173)/SUM(B204:G204)</f>
        <v>1</v>
      </c>
    </row>
    <row r="180" spans="14:16" x14ac:dyDescent="0.45">
      <c r="P180" s="29">
        <f>O173*SUM(B202:G202)</f>
        <v>204394.25173618263</v>
      </c>
    </row>
    <row r="181" spans="14:16" x14ac:dyDescent="0.45">
      <c r="P181" s="29">
        <f>SUM(B173:G173)</f>
        <v>196262.34000000003</v>
      </c>
    </row>
    <row r="182" spans="14:16" x14ac:dyDescent="0.45">
      <c r="N182" s="2"/>
      <c r="P182" s="29">
        <f>P181/P180</f>
        <v>0.96021457713654934</v>
      </c>
    </row>
    <row r="183" spans="14:16" x14ac:dyDescent="0.45">
      <c r="N183" s="2"/>
    </row>
    <row r="185" spans="14:16" x14ac:dyDescent="0.45">
      <c r="N185" s="2"/>
    </row>
    <row r="186" spans="14:16" x14ac:dyDescent="0.45">
      <c r="N186" s="2"/>
    </row>
    <row r="192" spans="14:16" x14ac:dyDescent="0.45">
      <c r="N192" s="6"/>
    </row>
    <row r="198" spans="1:16" x14ac:dyDescent="0.45">
      <c r="A198" s="10"/>
      <c r="B198" s="11" t="s">
        <v>1</v>
      </c>
      <c r="C198" s="11" t="s">
        <v>2</v>
      </c>
      <c r="D198" s="11" t="s">
        <v>3</v>
      </c>
      <c r="E198" s="11" t="s">
        <v>4</v>
      </c>
      <c r="F198" s="11" t="s">
        <v>5</v>
      </c>
      <c r="G198" s="11" t="s">
        <v>6</v>
      </c>
      <c r="H198" s="11" t="s">
        <v>7</v>
      </c>
      <c r="I198" s="11" t="s">
        <v>8</v>
      </c>
      <c r="J198" s="11" t="s">
        <v>9</v>
      </c>
      <c r="K198" s="11" t="s">
        <v>10</v>
      </c>
      <c r="L198" s="11" t="s">
        <v>11</v>
      </c>
      <c r="M198" s="11" t="s">
        <v>12</v>
      </c>
      <c r="N198" s="11" t="s">
        <v>14</v>
      </c>
    </row>
    <row r="199" spans="1:16" x14ac:dyDescent="0.45">
      <c r="A199" s="10" t="s">
        <v>0</v>
      </c>
      <c r="B199" s="14">
        <f t="shared" ref="B199:M199" si="49">B169/(SUM($B169:$M169))</f>
        <v>9.4952368324880632E-2</v>
      </c>
      <c r="C199" s="14">
        <f t="shared" si="49"/>
        <v>7.6753236622735851E-2</v>
      </c>
      <c r="D199" s="14">
        <f t="shared" si="49"/>
        <v>7.0578140537963643E-2</v>
      </c>
      <c r="E199" s="14">
        <f t="shared" si="49"/>
        <v>7.8307136419241433E-2</v>
      </c>
      <c r="F199" s="14">
        <f t="shared" si="49"/>
        <v>9.7820683514516935E-2</v>
      </c>
      <c r="G199" s="14">
        <f t="shared" si="49"/>
        <v>0.11730247887113927</v>
      </c>
      <c r="H199" s="14">
        <f t="shared" si="49"/>
        <v>8.9901289398276782E-2</v>
      </c>
      <c r="I199" s="14">
        <f t="shared" si="49"/>
        <v>8.404567414677229E-2</v>
      </c>
      <c r="J199" s="14">
        <f t="shared" si="49"/>
        <v>7.9082024698420891E-2</v>
      </c>
      <c r="K199" s="14">
        <f t="shared" si="49"/>
        <v>6.156659319916466E-2</v>
      </c>
      <c r="L199" s="14">
        <f t="shared" si="49"/>
        <v>5.2398783549379317E-2</v>
      </c>
      <c r="M199" s="14">
        <f t="shared" si="49"/>
        <v>9.7291590717508217E-2</v>
      </c>
      <c r="N199" s="26">
        <f>SUM(B199:M199)</f>
        <v>1</v>
      </c>
    </row>
    <row r="200" spans="1:16" x14ac:dyDescent="0.45">
      <c r="A200" s="10" t="s">
        <v>21</v>
      </c>
      <c r="B200" s="14">
        <f t="shared" ref="B200:M200" si="50">B170/(SUM($B170:$M170))</f>
        <v>7.2288144051883829E-2</v>
      </c>
      <c r="C200" s="14">
        <f t="shared" si="50"/>
        <v>6.1317309601317045E-2</v>
      </c>
      <c r="D200" s="14">
        <f t="shared" si="50"/>
        <v>6.550039236939055E-2</v>
      </c>
      <c r="E200" s="14">
        <f t="shared" si="50"/>
        <v>7.1005100636590199E-2</v>
      </c>
      <c r="F200" s="14">
        <f t="shared" si="50"/>
        <v>7.4254009971671961E-2</v>
      </c>
      <c r="G200" s="14">
        <f t="shared" si="50"/>
        <v>0.10335248993686108</v>
      </c>
      <c r="H200" s="14">
        <f t="shared" si="50"/>
        <v>9.4877694085021391E-2</v>
      </c>
      <c r="I200" s="14">
        <f t="shared" si="50"/>
        <v>9.4437569909341088E-2</v>
      </c>
      <c r="J200" s="14">
        <f t="shared" si="50"/>
        <v>0.12327384773495507</v>
      </c>
      <c r="K200" s="14">
        <f t="shared" si="50"/>
        <v>8.0242129053949812E-2</v>
      </c>
      <c r="L200" s="14">
        <f t="shared" si="50"/>
        <v>9.319036622388209E-2</v>
      </c>
      <c r="M200" s="14">
        <f t="shared" si="50"/>
        <v>6.6260946425135886E-2</v>
      </c>
      <c r="N200" s="26">
        <f t="shared" ref="N200" si="51">SUM(B200:M200)</f>
        <v>1</v>
      </c>
    </row>
    <row r="201" spans="1:16" x14ac:dyDescent="0.45">
      <c r="A201" s="10" t="s">
        <v>22</v>
      </c>
      <c r="B201" s="14">
        <f t="shared" ref="B201:M201" si="52">B171/(SUM($B171:$M171))</f>
        <v>7.4795372692706155E-2</v>
      </c>
      <c r="C201" s="14">
        <f t="shared" si="52"/>
        <v>7.4310706109132027E-2</v>
      </c>
      <c r="D201" s="14">
        <f t="shared" si="52"/>
        <v>5.4232409806238058E-2</v>
      </c>
      <c r="E201" s="14">
        <f t="shared" si="52"/>
        <v>7.4006471751097633E-2</v>
      </c>
      <c r="F201" s="14">
        <f t="shared" si="52"/>
        <v>0.11373808766032421</v>
      </c>
      <c r="G201" s="14">
        <f t="shared" si="52"/>
        <v>8.6435761227256602E-2</v>
      </c>
      <c r="H201" s="14">
        <f t="shared" si="52"/>
        <v>0.10021575850308374</v>
      </c>
      <c r="I201" s="14">
        <f t="shared" si="52"/>
        <v>9.4507688951480803E-2</v>
      </c>
      <c r="J201" s="14">
        <f t="shared" si="52"/>
        <v>9.5303809094482189E-2</v>
      </c>
      <c r="K201" s="14">
        <f t="shared" si="52"/>
        <v>7.5660314295343076E-2</v>
      </c>
      <c r="L201" s="14">
        <f t="shared" si="52"/>
        <v>8.7690515800465288E-2</v>
      </c>
      <c r="M201" s="14">
        <f t="shared" si="52"/>
        <v>6.9103104108390143E-2</v>
      </c>
      <c r="N201" s="26">
        <f t="shared" ref="N201:N202" si="53">SUM(B201:M201)</f>
        <v>0.99999999999999989</v>
      </c>
    </row>
    <row r="202" spans="1:16" x14ac:dyDescent="0.45">
      <c r="A202" s="10" t="s">
        <v>25</v>
      </c>
      <c r="B202" s="14">
        <f>AVERAGE(B199:B201)</f>
        <v>8.0678628356490201E-2</v>
      </c>
      <c r="C202" s="14">
        <f t="shared" ref="C202:M202" si="54">AVERAGE(C199:C201)</f>
        <v>7.0793750777728315E-2</v>
      </c>
      <c r="D202" s="14">
        <f t="shared" si="54"/>
        <v>6.3436980904530746E-2</v>
      </c>
      <c r="E202" s="14">
        <f t="shared" si="54"/>
        <v>7.4439569602309755E-2</v>
      </c>
      <c r="F202" s="14">
        <f t="shared" si="54"/>
        <v>9.5270927048837703E-2</v>
      </c>
      <c r="G202" s="14">
        <f t="shared" si="54"/>
        <v>0.10236357667841899</v>
      </c>
      <c r="H202" s="14">
        <f t="shared" si="54"/>
        <v>9.4998247328793972E-2</v>
      </c>
      <c r="I202" s="14">
        <f t="shared" si="54"/>
        <v>9.0996977669198065E-2</v>
      </c>
      <c r="J202" s="14">
        <f t="shared" si="54"/>
        <v>9.921989384261938E-2</v>
      </c>
      <c r="K202" s="14">
        <f t="shared" si="54"/>
        <v>7.2489678849485858E-2</v>
      </c>
      <c r="L202" s="14">
        <f t="shared" si="54"/>
        <v>7.7759888524575563E-2</v>
      </c>
      <c r="M202" s="14">
        <f t="shared" si="54"/>
        <v>7.7551880417011429E-2</v>
      </c>
      <c r="N202" s="26">
        <f t="shared" si="53"/>
        <v>1</v>
      </c>
    </row>
    <row r="203" spans="1:16" x14ac:dyDescent="0.45">
      <c r="A203" s="10"/>
      <c r="B203" s="13">
        <f>B202*$O173</f>
        <v>33862.030500644287</v>
      </c>
      <c r="C203" s="13">
        <f t="shared" ref="C203:M203" si="55">C202*$O173</f>
        <v>29713.199107674238</v>
      </c>
      <c r="D203" s="13">
        <f t="shared" si="55"/>
        <v>26625.452440345121</v>
      </c>
      <c r="E203" s="13">
        <f t="shared" si="55"/>
        <v>31243.403955633439</v>
      </c>
      <c r="F203" s="13">
        <f t="shared" si="55"/>
        <v>39986.637146302914</v>
      </c>
      <c r="G203" s="13">
        <f t="shared" si="55"/>
        <v>42963.528585582622</v>
      </c>
      <c r="H203" s="13">
        <f t="shared" si="55"/>
        <v>39872.189377604765</v>
      </c>
      <c r="I203" s="13">
        <f t="shared" si="55"/>
        <v>38192.796482427468</v>
      </c>
      <c r="J203" s="13">
        <f t="shared" si="55"/>
        <v>41644.077744154994</v>
      </c>
      <c r="K203" s="13">
        <f t="shared" si="55"/>
        <v>30425.005558311957</v>
      </c>
      <c r="L203" s="13">
        <f t="shared" si="55"/>
        <v>32636.991612092232</v>
      </c>
      <c r="M203" s="13">
        <f t="shared" si="55"/>
        <v>32549.687489225951</v>
      </c>
      <c r="N203" s="12"/>
    </row>
    <row r="204" spans="1:16" x14ac:dyDescent="0.45">
      <c r="A204" s="10"/>
      <c r="B204" s="13">
        <f>B202*$P$176</f>
        <v>32514.815298161087</v>
      </c>
      <c r="C204" s="13">
        <f t="shared" ref="C204:M204" si="56">C202*$P$176</f>
        <v>28531.046916549516</v>
      </c>
      <c r="D204" s="13">
        <f t="shared" si="56"/>
        <v>25566.147556075299</v>
      </c>
      <c r="E204" s="13">
        <f t="shared" si="56"/>
        <v>30000.371917564957</v>
      </c>
      <c r="F204" s="13">
        <f t="shared" si="56"/>
        <v>38395.751878549891</v>
      </c>
      <c r="G204" s="13">
        <f t="shared" si="56"/>
        <v>41254.206433099273</v>
      </c>
      <c r="H204" s="13">
        <f t="shared" si="56"/>
        <v>38285.857462725173</v>
      </c>
      <c r="I204" s="13">
        <f t="shared" si="56"/>
        <v>36673.279924036382</v>
      </c>
      <c r="J204" s="13">
        <f t="shared" si="56"/>
        <v>39987.25050134537</v>
      </c>
      <c r="K204" s="13">
        <f t="shared" si="56"/>
        <v>29214.53384655168</v>
      </c>
      <c r="L204" s="13">
        <f t="shared" si="56"/>
        <v>31338.515099814253</v>
      </c>
      <c r="M204" s="13">
        <f t="shared" si="56"/>
        <v>31254.684408393929</v>
      </c>
      <c r="N204" s="13"/>
      <c r="O204" s="2"/>
    </row>
    <row r="206" spans="1:16" ht="5.25" customHeight="1" x14ac:dyDescent="0.4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35"/>
    </row>
  </sheetData>
  <mergeCells count="5">
    <mergeCell ref="A125:P125"/>
    <mergeCell ref="A166:P166"/>
    <mergeCell ref="A2:P2"/>
    <mergeCell ref="A43:P43"/>
    <mergeCell ref="A84:P84"/>
  </mergeCells>
  <printOptions horizontalCentered="1"/>
  <pageMargins left="0.25" right="0.25" top="0.75" bottom="0.75" header="0.3" footer="0.3"/>
  <pageSetup scale="76" fitToHeight="0" orientation="landscape" r:id="rId1"/>
  <rowBreaks count="5" manualBreakCount="5">
    <brk id="1" max="16383" man="1"/>
    <brk id="42" max="16383" man="1"/>
    <brk id="83" max="16383" man="1"/>
    <brk id="124" max="16383" man="1"/>
    <brk id="165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Trend Graphs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Sullivan</dc:creator>
  <cp:lastModifiedBy>Susan Sullivan</cp:lastModifiedBy>
  <cp:lastPrinted>2018-04-16T15:08:40Z</cp:lastPrinted>
  <dcterms:created xsi:type="dcterms:W3CDTF">2016-01-12T18:57:42Z</dcterms:created>
  <dcterms:modified xsi:type="dcterms:W3CDTF">2019-04-08T14:19:25Z</dcterms:modified>
</cp:coreProperties>
</file>